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60" yWindow="300" windowWidth="14880" windowHeight="7815" firstSheet="6" activeTab="7"/>
  </bookViews>
  <sheets>
    <sheet name="Inventario" sheetId="1" r:id="rId1"/>
    <sheet name="Balance General de Apertura" sheetId="3" r:id="rId2"/>
    <sheet name="Hoja de calculos" sheetId="2" r:id="rId3"/>
    <sheet name="Libro Diario" sheetId="4" r:id="rId4"/>
    <sheet name="Libro Mayor a doble Folio" sheetId="7" r:id="rId5"/>
    <sheet name="Balance de Comprobación" sheetId="8" r:id="rId6"/>
    <sheet name="Libro Mayor a un Folio" sheetId="5" r:id="rId7"/>
    <sheet name="Balance de Saldos" sheetId="6" r:id="rId8"/>
    <sheet name="Libro de Compras" sheetId="9" r:id="rId9"/>
    <sheet name="Libro de Ventas" sheetId="10" r:id="rId10"/>
    <sheet name="Hoja3" sheetId="11" r:id="rId11"/>
  </sheets>
  <calcPr calcId="144525"/>
</workbook>
</file>

<file path=xl/calcChain.xml><?xml version="1.0" encoding="utf-8"?>
<calcChain xmlns="http://schemas.openxmlformats.org/spreadsheetml/2006/main">
  <c r="I25" i="10" l="1"/>
  <c r="J25" i="10"/>
  <c r="H25" i="10"/>
  <c r="K14" i="10"/>
  <c r="L14" i="10" s="1"/>
  <c r="G15" i="10"/>
  <c r="K15" i="10" s="1"/>
  <c r="G13" i="10"/>
  <c r="K13" i="10" s="1"/>
  <c r="G12" i="10"/>
  <c r="G11" i="10"/>
  <c r="B12" i="10"/>
  <c r="J31" i="9"/>
  <c r="K11" i="9"/>
  <c r="K13" i="9"/>
  <c r="L13" i="9" s="1"/>
  <c r="K14" i="9"/>
  <c r="L14" i="9" s="1"/>
  <c r="K15" i="9"/>
  <c r="L15" i="9" s="1"/>
  <c r="K16" i="9"/>
  <c r="L16" i="9" s="1"/>
  <c r="K12" i="9"/>
  <c r="L12" i="9" s="1"/>
  <c r="H20" i="9"/>
  <c r="K20" i="9" s="1"/>
  <c r="L20" i="9" s="1"/>
  <c r="H19" i="9"/>
  <c r="H31" i="9" s="1"/>
  <c r="I18" i="9"/>
  <c r="K18" i="9" s="1"/>
  <c r="L18" i="9" s="1"/>
  <c r="I17" i="9"/>
  <c r="K17" i="9" s="1"/>
  <c r="F40" i="7"/>
  <c r="E14" i="8" s="1"/>
  <c r="G14" i="8" s="1"/>
  <c r="F96" i="7"/>
  <c r="E31" i="8" s="1"/>
  <c r="F84" i="7"/>
  <c r="E27" i="8" s="1"/>
  <c r="G27" i="8" s="1"/>
  <c r="L78" i="7"/>
  <c r="F25" i="8" s="1"/>
  <c r="L75" i="7"/>
  <c r="F24" i="8" s="1"/>
  <c r="L71" i="7"/>
  <c r="F23" i="8" s="1"/>
  <c r="H23" i="8" s="1"/>
  <c r="L62" i="7"/>
  <c r="F21" i="8" s="1"/>
  <c r="H21" i="8" s="1"/>
  <c r="L59" i="7"/>
  <c r="F20" i="8" s="1"/>
  <c r="H20" i="8" s="1"/>
  <c r="L56" i="7"/>
  <c r="F19" i="8" s="1"/>
  <c r="H19" i="8" s="1"/>
  <c r="F53" i="7"/>
  <c r="E18" i="8" s="1"/>
  <c r="F46" i="7"/>
  <c r="E16" i="8" s="1"/>
  <c r="L47" i="7"/>
  <c r="F16" i="8" s="1"/>
  <c r="F114" i="7"/>
  <c r="E37" i="8" s="1"/>
  <c r="G37" i="8" s="1"/>
  <c r="L111" i="7"/>
  <c r="F36" i="8" s="1"/>
  <c r="H36" i="8" s="1"/>
  <c r="F108" i="7"/>
  <c r="E35" i="8" s="1"/>
  <c r="G35" i="8" s="1"/>
  <c r="F105" i="7"/>
  <c r="E34" i="8" s="1"/>
  <c r="G34" i="8" s="1"/>
  <c r="F102" i="7"/>
  <c r="E33" i="8" s="1"/>
  <c r="G33" i="8" s="1"/>
  <c r="F99" i="7"/>
  <c r="E32" i="8" s="1"/>
  <c r="G32" i="8" s="1"/>
  <c r="F93" i="7"/>
  <c r="E30" i="8" s="1"/>
  <c r="G30" i="8" s="1"/>
  <c r="F90" i="7"/>
  <c r="E29" i="8" s="1"/>
  <c r="G29" i="8" s="1"/>
  <c r="F87" i="7"/>
  <c r="E28" i="8" s="1"/>
  <c r="G28" i="8" s="1"/>
  <c r="L81" i="7"/>
  <c r="F26" i="8" s="1"/>
  <c r="F81" i="7"/>
  <c r="E26" i="8" s="1"/>
  <c r="F78" i="7"/>
  <c r="E25" i="8" s="1"/>
  <c r="G25" i="8" s="1"/>
  <c r="F74" i="7"/>
  <c r="E24" i="8" s="1"/>
  <c r="G24" i="8" s="1"/>
  <c r="F65" i="7"/>
  <c r="E22" i="8" s="1"/>
  <c r="G22" i="8" s="1"/>
  <c r="L53" i="7"/>
  <c r="F18" i="8" s="1"/>
  <c r="H18" i="8" s="1"/>
  <c r="L50" i="7"/>
  <c r="F17" i="8" s="1"/>
  <c r="H17" i="8" s="1"/>
  <c r="F43" i="7"/>
  <c r="E15" i="8" s="1"/>
  <c r="G15" i="8" s="1"/>
  <c r="F37" i="7"/>
  <c r="E13" i="8" s="1"/>
  <c r="G13" i="8" s="1"/>
  <c r="F34" i="7"/>
  <c r="E12" i="8" s="1"/>
  <c r="G12" i="8" s="1"/>
  <c r="F31" i="7"/>
  <c r="E11" i="8" s="1"/>
  <c r="G11" i="8" s="1"/>
  <c r="F28" i="7"/>
  <c r="E10" i="8" s="1"/>
  <c r="G10" i="8" s="1"/>
  <c r="F25" i="7"/>
  <c r="E9" i="8" s="1"/>
  <c r="G9" i="8" s="1"/>
  <c r="L21" i="7"/>
  <c r="F8" i="8" s="1"/>
  <c r="F22" i="7"/>
  <c r="E8" i="8" s="1"/>
  <c r="G8" i="8" s="1"/>
  <c r="L15" i="7"/>
  <c r="F7" i="8" s="1"/>
  <c r="F14" i="7"/>
  <c r="E7" i="8" s="1"/>
  <c r="G7" i="8" s="1"/>
  <c r="F9" i="7"/>
  <c r="E6" i="8" s="1"/>
  <c r="L8" i="7"/>
  <c r="F6" i="8" s="1"/>
  <c r="F38" i="8" s="1"/>
  <c r="E133" i="5"/>
  <c r="G133" i="5" s="1"/>
  <c r="E36" i="6" s="1"/>
  <c r="F130" i="5"/>
  <c r="G130" i="5" s="1"/>
  <c r="F35" i="6" s="1"/>
  <c r="E115" i="5"/>
  <c r="G115" i="5" s="1"/>
  <c r="E30" i="6" s="1"/>
  <c r="E112" i="5"/>
  <c r="G112" i="5" s="1"/>
  <c r="E29" i="6" s="1"/>
  <c r="F99" i="5"/>
  <c r="G99" i="5" s="1"/>
  <c r="E95" i="5"/>
  <c r="G95" i="5" s="1"/>
  <c r="F92" i="5"/>
  <c r="E69" i="5"/>
  <c r="E61" i="5"/>
  <c r="F25" i="5"/>
  <c r="F24" i="5"/>
  <c r="E23" i="5"/>
  <c r="E22" i="5"/>
  <c r="F21" i="5"/>
  <c r="F16" i="5"/>
  <c r="E15" i="5"/>
  <c r="E14" i="5"/>
  <c r="E13" i="5"/>
  <c r="F11" i="5"/>
  <c r="F10" i="5"/>
  <c r="E7" i="5"/>
  <c r="D77" i="2"/>
  <c r="D76" i="2"/>
  <c r="C63" i="2"/>
  <c r="C62" i="2"/>
  <c r="C61" i="2"/>
  <c r="D60" i="2"/>
  <c r="D59" i="2"/>
  <c r="C59" i="2"/>
  <c r="B78" i="2"/>
  <c r="B81" i="2" s="1"/>
  <c r="B84" i="2" s="1"/>
  <c r="E77" i="2"/>
  <c r="F105" i="4"/>
  <c r="F110" i="4"/>
  <c r="E110" i="4"/>
  <c r="H26" i="8" l="1"/>
  <c r="H16" i="8"/>
  <c r="G6" i="8"/>
  <c r="E38" i="8"/>
  <c r="G31" i="8"/>
  <c r="L11" i="9"/>
  <c r="L31" i="9" s="1"/>
  <c r="L17" i="9"/>
  <c r="K19" i="9"/>
  <c r="K31" i="9" s="1"/>
  <c r="K11" i="10"/>
  <c r="K25" i="10" s="1"/>
  <c r="K12" i="10"/>
  <c r="L12" i="10" s="1"/>
  <c r="L15" i="10"/>
  <c r="L13" i="10"/>
  <c r="G25" i="10"/>
  <c r="I31" i="9"/>
  <c r="L19" i="9"/>
  <c r="G38" i="8"/>
  <c r="E78" i="2"/>
  <c r="B85" i="2" s="1"/>
  <c r="B86" i="2" s="1"/>
  <c r="F90" i="4"/>
  <c r="E90" i="4"/>
  <c r="F94" i="4"/>
  <c r="E94" i="4"/>
  <c r="E85" i="4"/>
  <c r="F83" i="4"/>
  <c r="F87" i="5" s="1"/>
  <c r="E76" i="4"/>
  <c r="E69" i="4"/>
  <c r="E109" i="5" s="1"/>
  <c r="G109" i="5" s="1"/>
  <c r="E28" i="6" s="1"/>
  <c r="F67" i="4"/>
  <c r="E67" i="4"/>
  <c r="E60" i="4"/>
  <c r="E106" i="5" s="1"/>
  <c r="G106" i="5" s="1"/>
  <c r="E27" i="6" s="1"/>
  <c r="F58" i="4"/>
  <c r="E58" i="4"/>
  <c r="F54" i="4"/>
  <c r="E54" i="4"/>
  <c r="E46" i="4"/>
  <c r="E103" i="5" s="1"/>
  <c r="G103" i="5" s="1"/>
  <c r="E26" i="6" s="1"/>
  <c r="F44" i="4"/>
  <c r="E44" i="4"/>
  <c r="F38" i="4"/>
  <c r="E36" i="4"/>
  <c r="E25" i="4"/>
  <c r="C14" i="4"/>
  <c r="C16" i="4"/>
  <c r="C11" i="4"/>
  <c r="C8" i="4"/>
  <c r="E101" i="4"/>
  <c r="E127" i="5" s="1"/>
  <c r="G127" i="5" s="1"/>
  <c r="E34" i="6" s="1"/>
  <c r="E100" i="4"/>
  <c r="E124" i="5" s="1"/>
  <c r="G124" i="5" s="1"/>
  <c r="E33" i="6" s="1"/>
  <c r="E99" i="4"/>
  <c r="E121" i="5" s="1"/>
  <c r="G121" i="5" s="1"/>
  <c r="E32" i="6" s="1"/>
  <c r="E98" i="4"/>
  <c r="E34" i="4"/>
  <c r="F32" i="4"/>
  <c r="F84" i="5" s="1"/>
  <c r="G84" i="5" s="1"/>
  <c r="B22" i="3"/>
  <c r="K9" i="3"/>
  <c r="K7" i="3"/>
  <c r="H7" i="3"/>
  <c r="B16" i="3"/>
  <c r="B13" i="3"/>
  <c r="B9" i="3"/>
  <c r="F59" i="1"/>
  <c r="F16" i="3" s="1"/>
  <c r="F93" i="1"/>
  <c r="F16" i="4" s="1"/>
  <c r="F65" i="5" s="1"/>
  <c r="G65" i="5" s="1"/>
  <c r="F16" i="6" s="1"/>
  <c r="E91" i="1"/>
  <c r="E14" i="4" s="1"/>
  <c r="E57" i="5" s="1"/>
  <c r="G57" i="5" s="1"/>
  <c r="E14" i="6" s="1"/>
  <c r="F75" i="1"/>
  <c r="K10" i="3" s="1"/>
  <c r="F14" i="1"/>
  <c r="F17" i="1"/>
  <c r="F9" i="3" s="1"/>
  <c r="F11" i="1"/>
  <c r="F7" i="3" s="1"/>
  <c r="F8" i="1"/>
  <c r="F6" i="3" s="1"/>
  <c r="E56" i="1"/>
  <c r="C11" i="2" s="1"/>
  <c r="D49" i="1"/>
  <c r="E49" i="1" s="1"/>
  <c r="F56" i="1" s="1"/>
  <c r="E90" i="1" s="1"/>
  <c r="E13" i="4" s="1"/>
  <c r="E54" i="5" s="1"/>
  <c r="G54" i="5" s="1"/>
  <c r="E13" i="6" s="1"/>
  <c r="E47" i="1"/>
  <c r="E46" i="1"/>
  <c r="F47" i="1" s="1"/>
  <c r="C9" i="2" s="1"/>
  <c r="E44" i="1"/>
  <c r="E43" i="1"/>
  <c r="F44" i="1" s="1"/>
  <c r="C8" i="2" s="1"/>
  <c r="D41" i="1"/>
  <c r="D40" i="1"/>
  <c r="E39" i="1"/>
  <c r="D38" i="1"/>
  <c r="E38" i="1" s="1"/>
  <c r="D37" i="1"/>
  <c r="D34" i="1"/>
  <c r="E34" i="1" s="1"/>
  <c r="D33" i="1"/>
  <c r="D32" i="1"/>
  <c r="D30" i="1"/>
  <c r="D29" i="1"/>
  <c r="D28" i="1"/>
  <c r="D26" i="1"/>
  <c r="D25" i="1"/>
  <c r="D24" i="1"/>
  <c r="D22" i="1"/>
  <c r="D21" i="1"/>
  <c r="E21" i="1" s="1"/>
  <c r="F96" i="1"/>
  <c r="F19" i="4" s="1"/>
  <c r="F75" i="5" s="1"/>
  <c r="G75" i="5" s="1"/>
  <c r="F19" i="6" s="1"/>
  <c r="F95" i="1"/>
  <c r="F18" i="4" s="1"/>
  <c r="F72" i="5" s="1"/>
  <c r="G72" i="5" s="1"/>
  <c r="F18" i="6" s="1"/>
  <c r="F69" i="1"/>
  <c r="F94" i="1" s="1"/>
  <c r="F17" i="4" s="1"/>
  <c r="F68" i="5" s="1"/>
  <c r="G68" i="5" s="1"/>
  <c r="G69" i="5" s="1"/>
  <c r="F17" i="6" s="1"/>
  <c r="F65" i="1"/>
  <c r="K6" i="3" s="1"/>
  <c r="E41" i="1"/>
  <c r="E40" i="1"/>
  <c r="E37" i="1"/>
  <c r="E33" i="1"/>
  <c r="E32" i="1"/>
  <c r="E30" i="1"/>
  <c r="E29" i="1"/>
  <c r="E28" i="1"/>
  <c r="E26" i="1"/>
  <c r="E25" i="1"/>
  <c r="E24" i="1"/>
  <c r="E22" i="1"/>
  <c r="E20" i="1"/>
  <c r="E84" i="1"/>
  <c r="E83" i="1"/>
  <c r="E6" i="4" s="1"/>
  <c r="E19" i="5" s="1"/>
  <c r="G19" i="5" s="1"/>
  <c r="E82" i="1"/>
  <c r="E5" i="4" s="1"/>
  <c r="E6" i="5" l="1"/>
  <c r="G6" i="5" s="1"/>
  <c r="G7" i="5" s="1"/>
  <c r="C58" i="2"/>
  <c r="E118" i="5"/>
  <c r="G118" i="5" s="1"/>
  <c r="E31" i="6" s="1"/>
  <c r="E105" i="4"/>
  <c r="E26" i="4"/>
  <c r="E29" i="5" s="1"/>
  <c r="E81" i="5"/>
  <c r="G81" i="5" s="1"/>
  <c r="E21" i="6" s="1"/>
  <c r="F39" i="4"/>
  <c r="F85" i="5"/>
  <c r="G85" i="5" s="1"/>
  <c r="G86" i="5" s="1"/>
  <c r="G87" i="5" s="1"/>
  <c r="F22" i="6" s="1"/>
  <c r="E80" i="4"/>
  <c r="E100" i="5"/>
  <c r="G100" i="5" s="1"/>
  <c r="F25" i="6" s="1"/>
  <c r="H38" i="8"/>
  <c r="E37" i="4"/>
  <c r="E90" i="5"/>
  <c r="G90" i="5" s="1"/>
  <c r="C45" i="2"/>
  <c r="L11" i="10"/>
  <c r="L25" i="10" s="1"/>
  <c r="E79" i="2"/>
  <c r="F84" i="4"/>
  <c r="E47" i="4"/>
  <c r="E61" i="4"/>
  <c r="E70" i="4"/>
  <c r="F71" i="4"/>
  <c r="F78" i="4"/>
  <c r="F35" i="5" s="1"/>
  <c r="E63" i="4"/>
  <c r="E88" i="1"/>
  <c r="E11" i="4" s="1"/>
  <c r="E48" i="5" s="1"/>
  <c r="G48" i="5" s="1"/>
  <c r="E11" i="6" s="1"/>
  <c r="E89" i="1"/>
  <c r="E12" i="4" s="1"/>
  <c r="E51" i="5" s="1"/>
  <c r="G51" i="5" s="1"/>
  <c r="E12" i="6" s="1"/>
  <c r="F76" i="1"/>
  <c r="E85" i="1"/>
  <c r="E8" i="4" s="1"/>
  <c r="E39" i="5" s="1"/>
  <c r="G39" i="5" s="1"/>
  <c r="E8" i="6" s="1"/>
  <c r="F34" i="1"/>
  <c r="F13" i="3"/>
  <c r="F14" i="3"/>
  <c r="F15" i="3"/>
  <c r="K8" i="3"/>
  <c r="L10" i="3" s="1"/>
  <c r="L11" i="3" s="1"/>
  <c r="F8" i="3"/>
  <c r="E7" i="4"/>
  <c r="E28" i="5" s="1"/>
  <c r="G28" i="5" s="1"/>
  <c r="G29" i="5" s="1"/>
  <c r="E29" i="4"/>
  <c r="F33" i="4"/>
  <c r="F77" i="4"/>
  <c r="F86" i="5" s="1"/>
  <c r="F41" i="1"/>
  <c r="C10" i="2"/>
  <c r="F92" i="1"/>
  <c r="F15" i="4" s="1"/>
  <c r="F60" i="5" s="1"/>
  <c r="G60" i="5" s="1"/>
  <c r="G61" i="5" s="1"/>
  <c r="G62" i="5" l="1"/>
  <c r="F15" i="6" s="1"/>
  <c r="F34" i="4"/>
  <c r="F30" i="5"/>
  <c r="G30" i="5" s="1"/>
  <c r="G31" i="5" s="1"/>
  <c r="G32" i="5" s="1"/>
  <c r="G33" i="5" s="1"/>
  <c r="G34" i="5" s="1"/>
  <c r="G35" i="5" s="1"/>
  <c r="G36" i="5" s="1"/>
  <c r="E7" i="6" s="1"/>
  <c r="F72" i="4"/>
  <c r="E34" i="5"/>
  <c r="E49" i="4"/>
  <c r="E32" i="5"/>
  <c r="E40" i="4"/>
  <c r="E8" i="5"/>
  <c r="C60" i="2"/>
  <c r="C64" i="2" s="1"/>
  <c r="C66" i="2" s="1"/>
  <c r="F73" i="4"/>
  <c r="F62" i="5"/>
  <c r="F62" i="4"/>
  <c r="E33" i="5"/>
  <c r="F85" i="4"/>
  <c r="F36" i="5"/>
  <c r="F40" i="4"/>
  <c r="G45" i="2"/>
  <c r="F31" i="5"/>
  <c r="G8" i="5"/>
  <c r="E73" i="4"/>
  <c r="F48" i="4"/>
  <c r="C7" i="2"/>
  <c r="F12" i="3"/>
  <c r="G16" i="3" s="1"/>
  <c r="E87" i="1"/>
  <c r="E10" i="4" s="1"/>
  <c r="E45" i="5" s="1"/>
  <c r="G45" i="5" s="1"/>
  <c r="E10" i="6" s="1"/>
  <c r="F10" i="3"/>
  <c r="G10" i="3" s="1"/>
  <c r="G17" i="3" s="1"/>
  <c r="E86" i="1"/>
  <c r="E9" i="4" s="1"/>
  <c r="F60" i="1"/>
  <c r="C6" i="2"/>
  <c r="E98" i="1"/>
  <c r="C12" i="2"/>
  <c r="F27" i="4"/>
  <c r="F79" i="4"/>
  <c r="F79" i="1"/>
  <c r="F80" i="1" s="1"/>
  <c r="F63" i="4" l="1"/>
  <c r="F91" i="5"/>
  <c r="G91" i="5" s="1"/>
  <c r="G92" i="5" s="1"/>
  <c r="E23" i="6" s="1"/>
  <c r="F80" i="4"/>
  <c r="F96" i="5"/>
  <c r="G96" i="5" s="1"/>
  <c r="E24" i="6" s="1"/>
  <c r="E23" i="4"/>
  <c r="E42" i="5"/>
  <c r="G42" i="5" s="1"/>
  <c r="E9" i="6" s="1"/>
  <c r="F29" i="4"/>
  <c r="F20" i="5"/>
  <c r="G20" i="5" s="1"/>
  <c r="G21" i="5" s="1"/>
  <c r="G22" i="5" s="1"/>
  <c r="G23" i="5" s="1"/>
  <c r="G24" i="5" s="1"/>
  <c r="G25" i="5" s="1"/>
  <c r="E6" i="6" s="1"/>
  <c r="F49" i="4"/>
  <c r="F9" i="5"/>
  <c r="G9" i="5" s="1"/>
  <c r="G10" i="5" s="1"/>
  <c r="G11" i="5" s="1"/>
  <c r="G12" i="5" s="1"/>
  <c r="G13" i="5" s="1"/>
  <c r="G14" i="5" s="1"/>
  <c r="G15" i="5" s="1"/>
  <c r="G16" i="5" s="1"/>
  <c r="E5" i="6" s="1"/>
  <c r="E37" i="6" s="1"/>
  <c r="D58" i="2"/>
  <c r="F12" i="5"/>
  <c r="D61" i="2"/>
  <c r="F97" i="1"/>
  <c r="D64" i="2" l="1"/>
  <c r="C67" i="2" s="1"/>
  <c r="C68" i="2" s="1"/>
  <c r="C70" i="2" s="1"/>
  <c r="F20" i="4"/>
  <c r="L13" i="3"/>
  <c r="L17" i="3" s="1"/>
  <c r="F98" i="1"/>
  <c r="F23" i="4" l="1"/>
  <c r="F78" i="5"/>
  <c r="G78" i="5" s="1"/>
  <c r="F20" i="6" s="1"/>
  <c r="F37" i="6" s="1"/>
</calcChain>
</file>

<file path=xl/sharedStrings.xml><?xml version="1.0" encoding="utf-8"?>
<sst xmlns="http://schemas.openxmlformats.org/spreadsheetml/2006/main" count="1035" uniqueCount="349">
  <si>
    <t>LIBRO DE INVENTARIOS</t>
  </si>
  <si>
    <t>(Cifras en quetzales).</t>
  </si>
  <si>
    <t>Activo</t>
  </si>
  <si>
    <t>Corriente</t>
  </si>
  <si>
    <t xml:space="preserve">Caja </t>
  </si>
  <si>
    <t>Billetes</t>
  </si>
  <si>
    <t>Monedas</t>
  </si>
  <si>
    <t>Bancos</t>
  </si>
  <si>
    <t xml:space="preserve">IVA </t>
  </si>
  <si>
    <t>empresa.</t>
  </si>
  <si>
    <t>Mercaderías</t>
  </si>
  <si>
    <t>No Corriente</t>
  </si>
  <si>
    <t>Mobiliario y Equipo</t>
  </si>
  <si>
    <t xml:space="preserve">Mostradores de aluminio con vidrios, c/u </t>
  </si>
  <si>
    <t xml:space="preserve">Sillas giratorias de metal y esponja, c/u </t>
  </si>
  <si>
    <t xml:space="preserve">Equipo de Computación </t>
  </si>
  <si>
    <t>Gastos de Organización</t>
  </si>
  <si>
    <t>Timbre Fiscal para la patente de comercio.</t>
  </si>
  <si>
    <t>Libros de Contabilidad, c/u</t>
  </si>
  <si>
    <t>Suma del Activo</t>
  </si>
  <si>
    <t xml:space="preserve">Pasivo </t>
  </si>
  <si>
    <t>Proveedores</t>
  </si>
  <si>
    <t>Documentos por Pagar a Corto Plazo</t>
  </si>
  <si>
    <t>ISR Retenido sobre Facturas Especiales</t>
  </si>
  <si>
    <t xml:space="preserve">IVA Retenido sobre Facturas Especiales </t>
  </si>
  <si>
    <t xml:space="preserve">Suma del Pasivo </t>
  </si>
  <si>
    <t>Patrimonio Neto</t>
  </si>
  <si>
    <t>Suma del Pasivo y Patrimonio Neto</t>
  </si>
  <si>
    <t xml:space="preserve">Resumen </t>
  </si>
  <si>
    <t>IVA</t>
  </si>
  <si>
    <t xml:space="preserve">Gastos de Organización </t>
  </si>
  <si>
    <t>Sumas Iguales</t>
  </si>
  <si>
    <t>F_________________________</t>
  </si>
  <si>
    <t xml:space="preserve">Nombre del Contador </t>
  </si>
  <si>
    <t>Perito Contador Registro xx</t>
  </si>
  <si>
    <t>F__________________________________</t>
  </si>
  <si>
    <t>Inventario No. 1 del "Almacén la Fridera", practicado el 1 de febrero  de 2010.</t>
  </si>
  <si>
    <t>Cuenta No.4-897106-5 del Banco Jicareño, S.A.</t>
  </si>
  <si>
    <t>Cuenta No.3-674328-8 del Banco  Cabañeco, S.A.</t>
  </si>
  <si>
    <t>Ollas</t>
  </si>
  <si>
    <t xml:space="preserve">Grandes, c/u                                                                                    </t>
  </si>
  <si>
    <t>Medianas, c/u</t>
  </si>
  <si>
    <t>Pequeñas, c/u</t>
  </si>
  <si>
    <t>Sartenes</t>
  </si>
  <si>
    <t>Medianos, c/u</t>
  </si>
  <si>
    <t>Pequeños, c/u</t>
  </si>
  <si>
    <t>Frideras</t>
  </si>
  <si>
    <t>Cucharones</t>
  </si>
  <si>
    <t>Documentos por Cobrar a Corto Plazo</t>
  </si>
  <si>
    <t>Pagaré No. 1 a cargo de Pantaleón León Manzo a 50 días</t>
  </si>
  <si>
    <t>Letra No. 1 a cargo de Eduviges Casado Consuegra a 40 días</t>
  </si>
  <si>
    <t xml:space="preserve">Estantes de metal de cinco compartimientos, c/u </t>
  </si>
  <si>
    <t>Caja registradora marca Casio</t>
  </si>
  <si>
    <t>Escritorios secretariales, c/u</t>
  </si>
  <si>
    <t>Vehiculos de Reparto</t>
  </si>
  <si>
    <t>Panel marca Chevrolet de media tonelada.</t>
  </si>
  <si>
    <t>Pick-up marca Daewoo de una tonelada.</t>
  </si>
  <si>
    <t>CPU marca Compaq con su monitor</t>
  </si>
  <si>
    <t>Impresora marca Lexmark</t>
  </si>
  <si>
    <t>Libros de Contabilidad</t>
  </si>
  <si>
    <t>Recibo No.7845 del Registro Mercantil por inscripción de empresa y</t>
  </si>
  <si>
    <t>comerciante.</t>
  </si>
  <si>
    <t>Recibo  No.0052-78453 de la SAT  por habilitación de los libros.</t>
  </si>
  <si>
    <t>Recibo No. 7846 del Registro Mercantil por autorizacion de los libros.</t>
  </si>
  <si>
    <t xml:space="preserve">Factura especial No.001 a nombre de Isidoro Coyote Bravo, por </t>
  </si>
  <si>
    <t>Peltre de Guatemala, S.A.</t>
  </si>
  <si>
    <t>Distribuidora de Peltre, S.A.</t>
  </si>
  <si>
    <t xml:space="preserve">Bonos del Banco de Guatemala para 3 años, identificados con los </t>
  </si>
  <si>
    <t>Cálculo No.  1</t>
  </si>
  <si>
    <t>Determinación del IVA en el inventario del ejercicio No.1</t>
  </si>
  <si>
    <t>Equipo de Computación</t>
  </si>
  <si>
    <t>Factura Especial</t>
  </si>
  <si>
    <t>Total</t>
  </si>
  <si>
    <t xml:space="preserve">12% de Q.172,313.50,  según facturas que obran en poder de la </t>
  </si>
  <si>
    <t>Acreedores no Comerciales</t>
  </si>
  <si>
    <t>Muebles Guatemala, S.A.</t>
  </si>
  <si>
    <t xml:space="preserve">Letras a favor de Cofiño Stahl, c/u                                    </t>
  </si>
  <si>
    <t>No.001 a nombre de Isidoro Coyote Bravo.</t>
  </si>
  <si>
    <r>
      <t>12% de Q.1,200.00 retenido sobre la factura especial No.001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a nombre de</t>
    </r>
  </si>
  <si>
    <t>Isidoro Coyote Bravo.</t>
  </si>
  <si>
    <t>Aportación de la señora Gumercinda Lobos del Monte</t>
  </si>
  <si>
    <t>Valores Mobiliarios a Largo Plazo</t>
  </si>
  <si>
    <t>trámites  para inscribir la empresa.</t>
  </si>
  <si>
    <t xml:space="preserve">De conformidad con los datos anteriores, el Patrimonio Neto del "Almacén la Fridera", propiedad de la </t>
  </si>
  <si>
    <t xml:space="preserve">señora Gumercinda Lobos del Monte, asciende a la cantidad de cuatrocientos cuarenta y cuatro mil </t>
  </si>
  <si>
    <t>Guatemala, 01 de febrero de 2010.</t>
  </si>
  <si>
    <t>Gumercinda Lobos del Monte</t>
  </si>
  <si>
    <t>Propietaria</t>
  </si>
  <si>
    <t>LIBRO DE ESTADOS FINANCIEROS</t>
  </si>
  <si>
    <t>Pasivo</t>
  </si>
  <si>
    <t>Material de Empaque</t>
  </si>
  <si>
    <t>Suma del Pasivo</t>
  </si>
  <si>
    <t xml:space="preserve">Suma del Pasivo y Patrimonio Neto </t>
  </si>
  <si>
    <t>F___________________________</t>
  </si>
  <si>
    <t xml:space="preserve">          Nombre del Contador</t>
  </si>
  <si>
    <t xml:space="preserve">     Perito Contador Registro xx</t>
  </si>
  <si>
    <r>
      <rPr>
        <b/>
        <sz val="10"/>
        <rFont val="Arial"/>
        <family val="2"/>
      </rPr>
      <t>NOTA</t>
    </r>
    <r>
      <rPr>
        <sz val="10"/>
        <rFont val="Arial"/>
        <family val="2"/>
      </rPr>
      <t>:</t>
    </r>
    <r>
      <rPr>
        <sz val="10"/>
        <color indexed="8"/>
        <rFont val="Arial"/>
        <family val="2"/>
      </rPr>
      <t xml:space="preserve"> El Balance de Situación General de Apertura anterior, se estructuró de acuerdo con el grado de liquidez de la empresa y en forma de cuenta.</t>
    </r>
  </si>
  <si>
    <t>Balance de Situación General de Apertura al 01 de febrero de 2010. (Cifras en quetzales).</t>
  </si>
  <si>
    <t xml:space="preserve">                 Propietaria</t>
  </si>
  <si>
    <t>LIBRO DIARIO</t>
  </si>
  <si>
    <t>Pda.</t>
  </si>
  <si>
    <t>------------------------------------01-----------------------------------</t>
  </si>
  <si>
    <t>Valores y obligaciones con que inicia sus operaciones mercantiles el</t>
  </si>
  <si>
    <t>apertura de esta fecha.-------------------------------------------------------</t>
  </si>
  <si>
    <t>------------------------------------02-----------------------------------</t>
  </si>
  <si>
    <t>Alquileres</t>
  </si>
  <si>
    <t>Ventas</t>
  </si>
  <si>
    <t>------------------------------------05-----------------------------------</t>
  </si>
  <si>
    <t>Clientes</t>
  </si>
  <si>
    <t>------------------------------------11-----------------------------------</t>
  </si>
  <si>
    <t>Mercaderías Enviadas en Consignación</t>
  </si>
  <si>
    <t>Ventas por Realizar</t>
  </si>
  <si>
    <t>Compras</t>
  </si>
  <si>
    <t>------------------------------------17-----------------------------------</t>
  </si>
  <si>
    <t>------------------------------------23-----------------------------------</t>
  </si>
  <si>
    <t>Caja</t>
  </si>
  <si>
    <t>------------------------------------26-----------------------------------</t>
  </si>
  <si>
    <t>------------------------------------27-----------------------------------</t>
  </si>
  <si>
    <t>Sueldos Sala de Ventas</t>
  </si>
  <si>
    <t>Bonificación Incentivo Sala de Ventas</t>
  </si>
  <si>
    <t>Cuotas Patronales Sala de Ventas</t>
  </si>
  <si>
    <t xml:space="preserve">IGSS por Pagar </t>
  </si>
  <si>
    <t>Movimiento durante febrero  de 2010. (Cifras en quetzales).</t>
  </si>
  <si>
    <t>"Almacén la Fridera", según Balance de Situación General de</t>
  </si>
  <si>
    <t xml:space="preserve">Factura No.918 de Nicodemo Mata Guacamaya, por alquiler de febrero </t>
  </si>
  <si>
    <t>2010, cheque No.1001 del Banco Jicareño, S.A.-----------------------------</t>
  </si>
  <si>
    <t>Facturas de la No.0001 a la No.0013.---------------------------------------</t>
  </si>
  <si>
    <t>------------------------------------08-----------------------------------</t>
  </si>
  <si>
    <t>Factura No.0014 a cargo de Petronila Paredes de Blanco-------------</t>
  </si>
  <si>
    <t xml:space="preserve">   x 12% =      Q.20,677.62</t>
  </si>
  <si>
    <t xml:space="preserve">31% del 20% de Q.1,200.00, retenido sobre la factura especial </t>
  </si>
  <si>
    <t>Cálculo No.  2</t>
  </si>
  <si>
    <t>Determinación del ISR retenido en las facturas especiales.</t>
  </si>
  <si>
    <t>Cuando la factura especial es por servicios, se retiene el 31% del 20% del valor de la factura sin el IVA</t>
  </si>
  <si>
    <t>74.40 x 100 / 1,200.00 = 6.2%</t>
  </si>
  <si>
    <t>Q.850.00 x 10% = Q.85 x 31% = Q.26.35</t>
  </si>
  <si>
    <t>Otra forma mas rapida, es aplicar al valor de la factura sin el iva el 3.1% y se obtiene la misma cantidad.</t>
  </si>
  <si>
    <t>Q.850.00 x 3.1% =  Q.26.35</t>
  </si>
  <si>
    <t>trescientos treinta y siete  quetzales, setenta y dos centavos (Q. 444,337.72).----------------------------------</t>
  </si>
  <si>
    <t>Otra forma mas rapida es aplicando al valor de la factura sin el IVA el 6.2% y se obtiene lo mismo</t>
  </si>
  <si>
    <t>números del 0001 al 0025, cada uno</t>
  </si>
  <si>
    <t>Cuando la factura especial es por compra de artículos, se aplica el 31% del 10%, imaginemos una factura</t>
  </si>
  <si>
    <t>especial sin el iva de  Q.850.00.</t>
  </si>
  <si>
    <r>
      <t>Q.1,344.00 / 1.12 =</t>
    </r>
    <r>
      <rPr>
        <b/>
        <sz val="11"/>
        <color theme="1"/>
        <rFont val="Arial"/>
        <family val="2"/>
      </rPr>
      <t xml:space="preserve"> Q1,200.00</t>
    </r>
    <r>
      <rPr>
        <sz val="11"/>
        <color theme="1"/>
        <rFont val="Arial"/>
        <family val="2"/>
      </rPr>
      <t xml:space="preserve"> Valor de la factura sin el IVA</t>
    </r>
  </si>
  <si>
    <r>
      <t xml:space="preserve">Q.1,200.00 x 20% = Q.240.00 x 31% = </t>
    </r>
    <r>
      <rPr>
        <b/>
        <sz val="11"/>
        <color theme="1"/>
        <rFont val="Arial"/>
        <family val="2"/>
      </rPr>
      <t>Q.74.40</t>
    </r>
  </si>
  <si>
    <r>
      <t xml:space="preserve">Q.1,200.00 x 6.2% =  </t>
    </r>
    <r>
      <rPr>
        <b/>
        <sz val="11"/>
        <color theme="1"/>
        <rFont val="Arial"/>
        <family val="2"/>
      </rPr>
      <t>Q.74.40</t>
    </r>
  </si>
  <si>
    <t>Nota de traslado No.01 a nombre del  Almacén las Ollas.---------------</t>
  </si>
  <si>
    <t>------------------------------------14-----------------------------------</t>
  </si>
  <si>
    <t>Factura No. 497 de Empaques, S.A..----------------------------------------</t>
  </si>
  <si>
    <t>------------------------------------18-----------------------------------</t>
  </si>
  <si>
    <t>Comprobante No. 001 del Banco Jicareño, S.A.---------------------------</t>
  </si>
  <si>
    <t>No.1002 del Banco Jicareño, S.A.--------------------------------------------</t>
  </si>
  <si>
    <t>------------------------------------20-----------------------------------</t>
  </si>
  <si>
    <t>Devolución de Pretronila Paredes de Blanco, nota de crédito No.01.-</t>
  </si>
  <si>
    <t>Factura No.3420 de Distribuidora de Peltre,S.A.---------------------------</t>
  </si>
  <si>
    <t>Factura No.015 a nombre del Almacén las Ollas.--------------------------</t>
  </si>
  <si>
    <t>------------------------------------28-----------------------------------</t>
  </si>
  <si>
    <t>Facturas de la  No.0016 a la No.0023.----------------------------------------</t>
  </si>
  <si>
    <t>Sueldos de Administración</t>
  </si>
  <si>
    <t>Bonificación Incentivo de Administración</t>
  </si>
  <si>
    <t>Lobos, Cuenta Personal</t>
  </si>
  <si>
    <t xml:space="preserve">Recibo No.01 de la señora Gumercinda Lobos del Monte, cheque </t>
  </si>
  <si>
    <t>No.2010 del Banco Cabañeco, S.A.-------------------------------------------</t>
  </si>
  <si>
    <t>Comprobante No.002 del Banco Jicareño, S.A.---------------------------</t>
  </si>
  <si>
    <t>Cuotas Patronales de Administración</t>
  </si>
  <si>
    <t xml:space="preserve">Cheques del No.2001 al No. 2009 del Banco Cabañeco, S.A., por </t>
  </si>
  <si>
    <t>sueldos de febrero 2010, planilla No.1.---------------------------------------</t>
  </si>
  <si>
    <t>Ingresos del mes</t>
  </si>
  <si>
    <t>(-) Egresos del mes</t>
  </si>
  <si>
    <t>Saldo de Caja</t>
  </si>
  <si>
    <t>(-) Lo que se deja</t>
  </si>
  <si>
    <t xml:space="preserve">Valor del depósito </t>
  </si>
  <si>
    <t>X 12.67% =</t>
  </si>
  <si>
    <t xml:space="preserve"> X   4.83% =</t>
  </si>
  <si>
    <t xml:space="preserve">          IGSS por Pagar </t>
  </si>
  <si>
    <t>(5 x 250.00)</t>
  </si>
  <si>
    <t>(4 x 250.00)</t>
  </si>
  <si>
    <t>Valor de los Cheques</t>
  </si>
  <si>
    <t>Cálculo No.  4</t>
  </si>
  <si>
    <t>Càlculo No. 5</t>
  </si>
  <si>
    <t>Q.459.20 /1.12 = Q.410.00 x 12% = Q.49.20</t>
  </si>
  <si>
    <t>Libro Mayor a un Folio (Cifras en quetzales)</t>
  </si>
  <si>
    <t>Fo.</t>
  </si>
  <si>
    <t>Cuentas</t>
  </si>
  <si>
    <t xml:space="preserve">Debe </t>
  </si>
  <si>
    <t>Haber</t>
  </si>
  <si>
    <t>Saldo</t>
  </si>
  <si>
    <t>A Varias cuentas</t>
  </si>
  <si>
    <t>Por Bancos</t>
  </si>
  <si>
    <t>Por Varias cuentas</t>
  </si>
  <si>
    <t>A Clientes</t>
  </si>
  <si>
    <t>16</t>
  </si>
  <si>
    <t>17</t>
  </si>
  <si>
    <t>Por Proveedores</t>
  </si>
  <si>
    <t>A Caja</t>
  </si>
  <si>
    <t>15</t>
  </si>
  <si>
    <t>A Bancos</t>
  </si>
  <si>
    <t>Por Caja</t>
  </si>
  <si>
    <t>A Ventas por Realizar</t>
  </si>
  <si>
    <t>Devoluciones y Rebajas Sobre Ventas</t>
  </si>
  <si>
    <t>Bonificacion Incentivo Sala de Ventas</t>
  </si>
  <si>
    <t xml:space="preserve">A Bancos </t>
  </si>
  <si>
    <t>Recibo de caja No.01 a nombre de Petronila Paredes de Blanco, por</t>
  </si>
  <si>
    <t>abono a su deuda.----------------------------------------------------------------</t>
  </si>
  <si>
    <t>3</t>
  </si>
  <si>
    <t>A varias cuentas</t>
  </si>
  <si>
    <t>4</t>
  </si>
  <si>
    <t>6</t>
  </si>
  <si>
    <t>Por varias cuentas</t>
  </si>
  <si>
    <t>8</t>
  </si>
  <si>
    <t>10</t>
  </si>
  <si>
    <t>Por Documentos por pagar a Corto Plazo</t>
  </si>
  <si>
    <t>11</t>
  </si>
  <si>
    <t>12</t>
  </si>
  <si>
    <t>13</t>
  </si>
  <si>
    <t>14</t>
  </si>
  <si>
    <t>Por Lobos, Cuenta Personal</t>
  </si>
  <si>
    <t>2</t>
  </si>
  <si>
    <t>9</t>
  </si>
  <si>
    <t>1</t>
  </si>
  <si>
    <t>Feb.</t>
  </si>
  <si>
    <t>7</t>
  </si>
  <si>
    <t>ISR Retenido Sobre Facturas Especiales</t>
  </si>
  <si>
    <t>IVA Retenido Sobre Facturas Especiales</t>
  </si>
  <si>
    <t>Mercaderias Enviadas en Consignación</t>
  </si>
  <si>
    <t>5</t>
  </si>
  <si>
    <t>Por Mercaderías Enviadas en Consignación</t>
  </si>
  <si>
    <t>A varias Cuentas</t>
  </si>
  <si>
    <t>Bonificacion Incentivo de Administración</t>
  </si>
  <si>
    <t>Por varias Cuentas</t>
  </si>
  <si>
    <t xml:space="preserve">Deudor </t>
  </si>
  <si>
    <t>Acreedor</t>
  </si>
  <si>
    <t>F______________________</t>
  </si>
  <si>
    <t xml:space="preserve">            Nombre del Contador</t>
  </si>
  <si>
    <t xml:space="preserve">      Perito Contador Registro xx</t>
  </si>
  <si>
    <t>Balance de Saldos al 28 de febrero de 2010 (Cifras en quetzales).</t>
  </si>
  <si>
    <t>DEBE                                                                                                                                                                                                                  HABER</t>
  </si>
  <si>
    <t xml:space="preserve"> LIBRO MAYOR A DOBLE FOLIO (Cifras en quetzales).  </t>
  </si>
  <si>
    <t xml:space="preserve">   HABER</t>
  </si>
  <si>
    <t>18</t>
  </si>
  <si>
    <t>19</t>
  </si>
  <si>
    <t>21</t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</si>
  <si>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</si>
  <si>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</si>
  <si>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</si>
  <si>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</si>
  <si>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</si>
  <si>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</si>
  <si>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</si>
  <si>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</si>
  <si>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</si>
  <si>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</si>
  <si>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</si>
  <si>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</si>
  <si>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SUMAS</t>
  </si>
  <si>
    <t>SALDOS</t>
  </si>
  <si>
    <t>Debe</t>
  </si>
  <si>
    <t>F_____________________________</t>
  </si>
  <si>
    <t xml:space="preserve">             Nombre del Contador</t>
  </si>
  <si>
    <t xml:space="preserve">        Perito Contador Registro xx</t>
  </si>
  <si>
    <t>Guatemala, 28 de febrero 2010.</t>
  </si>
  <si>
    <t>Balance de Comprobación al 28 de febrero de 2010 (Cifras en quetzales).</t>
  </si>
  <si>
    <t>IGSS por Pagar</t>
  </si>
  <si>
    <t>Recibo de caja No.12 de Distribuidora de Peltre, S.A. cheque</t>
  </si>
  <si>
    <t>4)</t>
  </si>
  <si>
    <t xml:space="preserve">   (4</t>
  </si>
  <si>
    <t>Del 4to día 28 del ejercicio 1</t>
  </si>
  <si>
    <t>Cálculo No.  3 del  día 20 del ejercicio 1</t>
  </si>
  <si>
    <t>Recibo de caja No.189 de Cofiño Stahl, por pago de una letra.---------</t>
  </si>
  <si>
    <t>Del 3er día 28 del ejercicio 1</t>
  </si>
  <si>
    <t>Nombre o Razón Social:</t>
  </si>
  <si>
    <t>NIT:</t>
  </si>
  <si>
    <t>REGISTRO DE COMPRAS Y SERVICIOS</t>
  </si>
  <si>
    <t>Mes:</t>
  </si>
  <si>
    <t>Año:</t>
  </si>
  <si>
    <t>F)</t>
  </si>
  <si>
    <t>Sello</t>
  </si>
  <si>
    <t xml:space="preserve">DIA </t>
  </si>
  <si>
    <t xml:space="preserve">DOCUMENTO </t>
  </si>
  <si>
    <t>PROVEEDOR/PRESTADOR</t>
  </si>
  <si>
    <t xml:space="preserve">PRECIO NETO </t>
  </si>
  <si>
    <t>IVA CREDITO FISCAL</t>
  </si>
  <si>
    <t xml:space="preserve">TOTALES </t>
  </si>
  <si>
    <t>FACTURA</t>
  </si>
  <si>
    <t>OTRO</t>
  </si>
  <si>
    <t xml:space="preserve">NÚMERO </t>
  </si>
  <si>
    <t xml:space="preserve"> NIT   O CÉDULA</t>
  </si>
  <si>
    <t>NOMBRE</t>
  </si>
  <si>
    <t>COMPRA</t>
  </si>
  <si>
    <t xml:space="preserve">SERVICIO </t>
  </si>
  <si>
    <t xml:space="preserve">IMPORTACIÓN </t>
  </si>
  <si>
    <t>01</t>
  </si>
  <si>
    <t>"</t>
  </si>
  <si>
    <t>Totales</t>
  </si>
  <si>
    <t>Febrero</t>
  </si>
  <si>
    <t>3968421-7</t>
  </si>
  <si>
    <t>3780967-3</t>
  </si>
  <si>
    <t>3265478-4</t>
  </si>
  <si>
    <t>3979042-4</t>
  </si>
  <si>
    <t>6828407-4</t>
  </si>
  <si>
    <t>Cofiño Stahl</t>
  </si>
  <si>
    <t>2186430-4</t>
  </si>
  <si>
    <t>Compushop, S.A.</t>
  </si>
  <si>
    <t>9235</t>
  </si>
  <si>
    <t>3589064-3</t>
  </si>
  <si>
    <t>La Helvetia, S.A.</t>
  </si>
  <si>
    <t>F.E</t>
  </si>
  <si>
    <t>001</t>
  </si>
  <si>
    <t>N-15 40875</t>
  </si>
  <si>
    <t>02</t>
  </si>
  <si>
    <t>5742905-8</t>
  </si>
  <si>
    <t>Nicodemo Mata</t>
  </si>
  <si>
    <t>1890476-6</t>
  </si>
  <si>
    <t>Empaques, S.A.</t>
  </si>
  <si>
    <t>3420</t>
  </si>
  <si>
    <t xml:space="preserve">Nombre o Razón Social: </t>
  </si>
  <si>
    <t>REGISTRO DE VENTAS Y SERVICIOS</t>
  </si>
  <si>
    <t>DIA</t>
  </si>
  <si>
    <t xml:space="preserve">COMPRADOR </t>
  </si>
  <si>
    <t xml:space="preserve"> VENTA       EXENTA </t>
  </si>
  <si>
    <t>IVA     DEBITO FISCAL</t>
  </si>
  <si>
    <t>TOTALES</t>
  </si>
  <si>
    <t>TIPO</t>
  </si>
  <si>
    <t xml:space="preserve"> NIT O CÉDULA</t>
  </si>
  <si>
    <t xml:space="preserve">NOMBRE </t>
  </si>
  <si>
    <t xml:space="preserve">VENTA </t>
  </si>
  <si>
    <t xml:space="preserve">EXPORTACIÓN </t>
  </si>
  <si>
    <t>DEL</t>
  </si>
  <si>
    <t xml:space="preserve">AL </t>
  </si>
  <si>
    <t>05</t>
  </si>
  <si>
    <t>Factura</t>
  </si>
  <si>
    <t>0001</t>
  </si>
  <si>
    <t>0013</t>
  </si>
  <si>
    <t>-------------------</t>
  </si>
  <si>
    <t>Varios</t>
  </si>
  <si>
    <t>08</t>
  </si>
  <si>
    <t>0014</t>
  </si>
  <si>
    <t>--------</t>
  </si>
  <si>
    <t>4780874-3</t>
  </si>
  <si>
    <t>Petronila Paredes de Blanco</t>
  </si>
  <si>
    <t>N.C</t>
  </si>
  <si>
    <t>015</t>
  </si>
  <si>
    <t>1278052-0</t>
  </si>
  <si>
    <t>0016</t>
  </si>
  <si>
    <t>0023</t>
  </si>
  <si>
    <t>------------------</t>
  </si>
  <si>
    <t>Guatemala,  28 de febrero de 2010.</t>
  </si>
  <si>
    <t>Almacén La Fridera</t>
  </si>
  <si>
    <t>Isidoro Coyote Bravo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</si>
</sst>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Q&quot;#,##0.00_);[Red]\(&quot;Q&quot;#,##0.00\)"/>
    <numFmt numFmtId="43" formatCode="_(* #,##0.00_);_(* \(#,##0.00\);_(* &quot;-&quot;??_);_(@_)"/>
    <numFmt numFmtId="164" formatCode="&quot;Q&quot;#,##0.00"/>
    <numFmt numFmtId="165" formatCode="_-* #,##0.00\ _P_t_s_-;\-* #,##0.00\ _P_t_s_-;_-* &quot;-&quot;??\ _P_t_s_-;_-@_-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u/>
      <sz val="10"/>
      <name val="Arial"/>
      <family val="2"/>
    </font>
    <font>
      <sz val="10.5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9"/>
      <color rgb="FF000000"/>
      <name val="Calibri"/>
      <family val="2"/>
      <scheme val="minor"/>
    </font>
    <font>
      <u/>
      <sz val="11"/>
      <name val="Arial"/>
      <family val="2"/>
    </font>
    <font>
      <u/>
      <sz val="11"/>
      <color theme="1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thin">
        <color rgb="FF0B33FB"/>
      </bottom>
      <diagonal/>
    </border>
    <border>
      <left style="thin">
        <color rgb="FF0B33FB"/>
      </left>
      <right/>
      <top style="thin">
        <color rgb="FF0B33FB"/>
      </top>
      <bottom style="double">
        <color rgb="FFFF0000"/>
      </bottom>
      <diagonal/>
    </border>
    <border>
      <left/>
      <right/>
      <top style="thin">
        <color rgb="FF0B33FB"/>
      </top>
      <bottom style="double">
        <color rgb="FFFF0000"/>
      </bottom>
      <diagonal/>
    </border>
    <border>
      <left/>
      <right/>
      <top style="thin">
        <color rgb="FF0B33FB"/>
      </top>
      <bottom/>
      <diagonal/>
    </border>
    <border>
      <left style="thin">
        <color rgb="FF0B33FB"/>
      </left>
      <right/>
      <top/>
      <bottom style="thin">
        <color rgb="FF0B33FB"/>
      </bottom>
      <diagonal/>
    </border>
    <border>
      <left style="thin">
        <color rgb="FFFF0000"/>
      </left>
      <right style="thin">
        <color rgb="FFFF0000"/>
      </right>
      <top/>
      <bottom style="thin">
        <color rgb="FF0B33FB"/>
      </bottom>
      <diagonal/>
    </border>
    <border>
      <left style="thin">
        <color rgb="FFFF0000"/>
      </left>
      <right style="thin">
        <color theme="2"/>
      </right>
      <top style="double">
        <color rgb="FFFF0000"/>
      </top>
      <bottom style="thin">
        <color rgb="FF0B33FB"/>
      </bottom>
      <diagonal/>
    </border>
    <border>
      <left/>
      <right style="double">
        <color rgb="FFFF0000"/>
      </right>
      <top/>
      <bottom style="thin">
        <color rgb="FF0B33FB"/>
      </bottom>
      <diagonal/>
    </border>
    <border>
      <left style="double">
        <color rgb="FFFF0000"/>
      </left>
      <right style="double">
        <color rgb="FFFF0000"/>
      </right>
      <top/>
      <bottom style="thin">
        <color rgb="FF0B33FB"/>
      </bottom>
      <diagonal/>
    </border>
    <border>
      <left style="double">
        <color rgb="FFFF0000"/>
      </left>
      <right/>
      <top style="double">
        <color rgb="FFFF0000"/>
      </top>
      <bottom style="thin">
        <color rgb="FF0B33FB"/>
      </bottom>
      <diagonal/>
    </border>
    <border>
      <left style="thin">
        <color rgb="FF0B33FB"/>
      </left>
      <right/>
      <top style="thin">
        <color rgb="FF0B33FB"/>
      </top>
      <bottom style="thin">
        <color rgb="FF0B33FB"/>
      </bottom>
      <diagonal/>
    </border>
    <border>
      <left style="thin">
        <color rgb="FFFF0000"/>
      </left>
      <right style="thin">
        <color rgb="FFFF0000"/>
      </right>
      <top style="thin">
        <color rgb="FF0B33FB"/>
      </top>
      <bottom style="thin">
        <color rgb="FF0B33FB"/>
      </bottom>
      <diagonal/>
    </border>
    <border>
      <left style="thin">
        <color rgb="FFFF0000"/>
      </left>
      <right style="thin">
        <color theme="2"/>
      </right>
      <top style="thin">
        <color rgb="FF0B33FB"/>
      </top>
      <bottom style="thin">
        <color rgb="FF0B33FB"/>
      </bottom>
      <diagonal/>
    </border>
    <border>
      <left/>
      <right style="double">
        <color rgb="FFFF0000"/>
      </right>
      <top style="thin">
        <color rgb="FF0B33FB"/>
      </top>
      <bottom style="thin">
        <color rgb="FF0B33FB"/>
      </bottom>
      <diagonal/>
    </border>
    <border>
      <left style="double">
        <color rgb="FFFF0000"/>
      </left>
      <right style="double">
        <color rgb="FFFF0000"/>
      </right>
      <top style="thin">
        <color rgb="FF0B33FB"/>
      </top>
      <bottom style="thin">
        <color rgb="FF0B33FB"/>
      </bottom>
      <diagonal/>
    </border>
    <border>
      <left/>
      <right/>
      <top style="thin">
        <color rgb="FF0B33FB"/>
      </top>
      <bottom style="thin">
        <color rgb="FF0B33FB"/>
      </bottom>
      <diagonal/>
    </border>
    <border>
      <left style="double">
        <color rgb="FFFF0000"/>
      </left>
      <right style="double">
        <color rgb="FFFF0000"/>
      </right>
      <top style="thin">
        <color rgb="FF0B33FB"/>
      </top>
      <bottom style="medium">
        <color theme="1"/>
      </bottom>
      <diagonal/>
    </border>
    <border>
      <left style="double">
        <color rgb="FFFF0000"/>
      </left>
      <right style="double">
        <color rgb="FFFF0000"/>
      </right>
      <top style="thin">
        <color rgb="FF0B33FB"/>
      </top>
      <bottom style="medium">
        <color indexed="64"/>
      </bottom>
      <diagonal/>
    </border>
    <border>
      <left style="double">
        <color rgb="FFFF0000"/>
      </left>
      <right style="double">
        <color rgb="FFFF0000"/>
      </right>
      <top style="medium">
        <color indexed="64"/>
      </top>
      <bottom style="double">
        <color rgb="FFFF0000"/>
      </bottom>
      <diagonal/>
    </border>
    <border>
      <left style="thin">
        <color rgb="FFFF0000"/>
      </left>
      <right style="thin">
        <color theme="2"/>
      </right>
      <top/>
      <bottom/>
      <diagonal/>
    </border>
    <border>
      <left style="double">
        <color rgb="FFFF0000"/>
      </left>
      <right style="double">
        <color rgb="FFFF0000"/>
      </right>
      <top style="thin">
        <color rgb="FF0B33FB"/>
      </top>
      <bottom/>
      <diagonal/>
    </border>
    <border>
      <left style="double">
        <color rgb="FFFF0000"/>
      </left>
      <right style="double">
        <color rgb="FFFF0000"/>
      </right>
      <top style="medium">
        <color indexed="64"/>
      </top>
      <bottom style="thin">
        <color rgb="FF0B33FB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10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double">
        <color rgb="FFFF0000"/>
      </top>
      <bottom style="thin">
        <color rgb="FF0B33FB"/>
      </bottom>
      <diagonal/>
    </border>
    <border>
      <left style="thin">
        <color rgb="FF0B33FB"/>
      </left>
      <right/>
      <top style="double">
        <color rgb="FFFF0000"/>
      </top>
      <bottom style="thin">
        <color rgb="FF0B33FB"/>
      </bottom>
      <diagonal/>
    </border>
    <border>
      <left style="thin">
        <color rgb="FF0070C0"/>
      </left>
      <right style="double">
        <color rgb="FFFF0000"/>
      </right>
      <top style="double">
        <color rgb="FFFF0000"/>
      </top>
      <bottom style="thin">
        <color rgb="FF0B33FB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thin">
        <color rgb="FF0B33FB"/>
      </bottom>
      <diagonal/>
    </border>
    <border>
      <left style="thin">
        <color rgb="FF0B33FB"/>
      </left>
      <right style="double">
        <color rgb="FFFF0000"/>
      </right>
      <top/>
      <bottom style="thin">
        <color rgb="FF0B33FB"/>
      </bottom>
      <diagonal/>
    </border>
    <border>
      <left style="thin">
        <color rgb="FF0070C0"/>
      </left>
      <right style="double">
        <color rgb="FFFF0000"/>
      </right>
      <top style="thin">
        <color rgb="FF0B33FB"/>
      </top>
      <bottom style="thin">
        <color rgb="FF0B33FB"/>
      </bottom>
      <diagonal/>
    </border>
    <border>
      <left style="thin">
        <color rgb="FF0B33FB"/>
      </left>
      <right style="double">
        <color rgb="FFFF0000"/>
      </right>
      <top style="thin">
        <color rgb="FF0B33FB"/>
      </top>
      <bottom style="thin">
        <color rgb="FF0B33FB"/>
      </bottom>
      <diagonal/>
    </border>
    <border>
      <left style="thin">
        <color rgb="FFFF0000"/>
      </left>
      <right/>
      <top style="thin">
        <color rgb="FF0B33FB"/>
      </top>
      <bottom style="thin">
        <color rgb="FF0B33FB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rgb="FFFF0000"/>
      </left>
      <right style="double">
        <color rgb="FFFF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rgb="FFFF000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theme="3" tint="0.39994506668294322"/>
      </bottom>
      <diagonal/>
    </border>
    <border>
      <left/>
      <right/>
      <top/>
      <bottom style="medium">
        <color theme="3" tint="0.39994506668294322"/>
      </bottom>
      <diagonal/>
    </border>
    <border>
      <left style="medium">
        <color indexed="64"/>
      </left>
      <right style="double">
        <color indexed="64"/>
      </right>
      <top/>
      <bottom style="double">
        <color rgb="FFFF0000"/>
      </bottom>
      <diagonal/>
    </border>
    <border>
      <left style="double">
        <color indexed="64"/>
      </left>
      <right style="double">
        <color indexed="64"/>
      </right>
      <top/>
      <bottom style="double">
        <color rgb="FFFF0000"/>
      </bottom>
      <diagonal/>
    </border>
    <border>
      <left style="double">
        <color indexed="64"/>
      </left>
      <right/>
      <top/>
      <bottom style="double">
        <color rgb="FFFF0000"/>
      </bottom>
      <diagonal/>
    </border>
    <border>
      <left/>
      <right/>
      <top style="double">
        <color rgb="FFFF0000"/>
      </top>
      <bottom style="thin">
        <color rgb="FF0B33FB"/>
      </bottom>
      <diagonal/>
    </border>
    <border>
      <left style="thin">
        <color rgb="FF0B33FB"/>
      </left>
      <right style="double">
        <color rgb="FFFF0000"/>
      </right>
      <top style="double">
        <color rgb="FFFF0000"/>
      </top>
      <bottom style="thin">
        <color rgb="FF0B33FB"/>
      </bottom>
      <diagonal/>
    </border>
    <border>
      <left style="double">
        <color rgb="FFFF0000"/>
      </left>
      <right/>
      <top style="thin">
        <color rgb="FF0B33FB"/>
      </top>
      <bottom style="thin">
        <color rgb="FF0B33FB"/>
      </bottom>
      <diagonal/>
    </border>
    <border>
      <left style="thin">
        <color rgb="FFFF0000"/>
      </left>
      <right/>
      <top style="thin">
        <color theme="3" tint="0.39994506668294322"/>
      </top>
      <bottom style="double">
        <color rgb="FFFF0000"/>
      </bottom>
      <diagonal/>
    </border>
    <border>
      <left/>
      <right/>
      <top style="thin">
        <color theme="3" tint="0.39994506668294322"/>
      </top>
      <bottom style="double">
        <color rgb="FFFF0000"/>
      </bottom>
      <diagonal/>
    </border>
    <border>
      <left style="thin">
        <color rgb="FFFF0000"/>
      </left>
      <right/>
      <top style="double">
        <color rgb="FFFF0000"/>
      </top>
      <bottom style="thin">
        <color rgb="FF0B33FB"/>
      </bottom>
      <diagonal/>
    </border>
    <border>
      <left style="double">
        <color rgb="FFFF0000"/>
      </left>
      <right style="thin">
        <color rgb="FFFF0000"/>
      </right>
      <top style="double">
        <color rgb="FFFF0000"/>
      </top>
      <bottom style="thin">
        <color rgb="FF0B33FB"/>
      </bottom>
      <diagonal/>
    </border>
    <border>
      <left style="double">
        <color rgb="FFFF0000"/>
      </left>
      <right style="thin">
        <color rgb="FFFF0000"/>
      </right>
      <top style="thin">
        <color rgb="FF0B33FB"/>
      </top>
      <bottom style="thin">
        <color rgb="FF0B33FB"/>
      </bottom>
      <diagonal/>
    </border>
    <border>
      <left style="double">
        <color rgb="FFFF0000"/>
      </left>
      <right/>
      <top/>
      <bottom style="thin">
        <color rgb="FF0B33FB"/>
      </bottom>
      <diagonal/>
    </border>
    <border>
      <left/>
      <right style="thin">
        <color rgb="FFFF0000"/>
      </right>
      <top style="thin">
        <color rgb="FF0B33FB"/>
      </top>
      <bottom style="thin">
        <color rgb="FF0B33FB"/>
      </bottom>
      <diagonal/>
    </border>
    <border>
      <left/>
      <right style="double">
        <color rgb="FFFF0000"/>
      </right>
      <top/>
      <bottom/>
      <diagonal/>
    </border>
    <border>
      <left/>
      <right style="double">
        <color rgb="FFFF0000"/>
      </right>
      <top style="thin">
        <color rgb="FF0B33FB"/>
      </top>
      <bottom/>
      <diagonal/>
    </border>
    <border>
      <left style="thin">
        <color rgb="FFFF0000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rgb="FFFF0000"/>
      </right>
      <top style="double">
        <color rgb="FFFF0000"/>
      </top>
      <bottom style="thin">
        <color rgb="FF0B33FB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</cellStyleXfs>
  <cellXfs count="395">
    <xf numFmtId="0" fontId="0" fillId="0" borderId="0" xfId="0"/>
    <xf numFmtId="0" fontId="0" fillId="0" borderId="0" xfId="0" applyFont="1" applyBorder="1"/>
    <xf numFmtId="1" fontId="2" fillId="0" borderId="1" xfId="2" applyNumberFormat="1" applyFont="1" applyBorder="1" applyAlignment="1"/>
    <xf numFmtId="4" fontId="2" fillId="0" borderId="4" xfId="2" applyNumberFormat="1" applyFont="1" applyBorder="1" applyAlignment="1">
      <alignment horizontal="center"/>
    </xf>
    <xf numFmtId="0" fontId="0" fillId="0" borderId="5" xfId="0" applyFont="1" applyBorder="1"/>
    <xf numFmtId="1" fontId="3" fillId="0" borderId="6" xfId="1" applyNumberFormat="1" applyFont="1" applyBorder="1"/>
    <xf numFmtId="4" fontId="2" fillId="0" borderId="7" xfId="1" applyNumberFormat="1" applyFont="1" applyBorder="1" applyAlignment="1">
      <alignment horizontal="center"/>
    </xf>
    <xf numFmtId="4" fontId="1" fillId="0" borderId="8" xfId="1" applyNumberFormat="1" applyFont="1" applyBorder="1" applyAlignment="1">
      <alignment horizontal="right"/>
    </xf>
    <xf numFmtId="4" fontId="3" fillId="0" borderId="9" xfId="1" applyNumberFormat="1" applyFont="1" applyBorder="1"/>
    <xf numFmtId="0" fontId="0" fillId="0" borderId="10" xfId="0" applyFont="1" applyBorder="1"/>
    <xf numFmtId="0" fontId="0" fillId="0" borderId="11" xfId="0" applyFont="1" applyBorder="1"/>
    <xf numFmtId="1" fontId="3" fillId="0" borderId="12" xfId="1" applyNumberFormat="1" applyFont="1" applyBorder="1"/>
    <xf numFmtId="4" fontId="2" fillId="0" borderId="13" xfId="1" applyNumberFormat="1" applyFont="1" applyBorder="1"/>
    <xf numFmtId="4" fontId="1" fillId="0" borderId="14" xfId="1" applyNumberFormat="1" applyFont="1" applyBorder="1" applyAlignment="1">
      <alignment horizontal="right"/>
    </xf>
    <xf numFmtId="4" fontId="3" fillId="0" borderId="15" xfId="1" applyNumberFormat="1" applyFont="1" applyBorder="1"/>
    <xf numFmtId="0" fontId="0" fillId="0" borderId="16" xfId="0" applyFont="1" applyBorder="1"/>
    <xf numFmtId="4" fontId="3" fillId="0" borderId="13" xfId="1" applyNumberFormat="1" applyFont="1" applyBorder="1"/>
    <xf numFmtId="4" fontId="3" fillId="0" borderId="17" xfId="1" applyNumberFormat="1" applyFont="1" applyBorder="1"/>
    <xf numFmtId="4" fontId="4" fillId="0" borderId="13" xfId="1" applyNumberFormat="1" applyFont="1" applyBorder="1"/>
    <xf numFmtId="0" fontId="3" fillId="0" borderId="16" xfId="1" applyFont="1" applyBorder="1"/>
    <xf numFmtId="0" fontId="3" fillId="0" borderId="0" xfId="1" applyFont="1"/>
    <xf numFmtId="0" fontId="3" fillId="0" borderId="0" xfId="1" applyFont="1" applyBorder="1"/>
    <xf numFmtId="4" fontId="5" fillId="0" borderId="14" xfId="1" applyNumberFormat="1" applyFont="1" applyBorder="1" applyAlignment="1">
      <alignment horizontal="right"/>
    </xf>
    <xf numFmtId="4" fontId="3" fillId="0" borderId="0" xfId="1" applyNumberFormat="1" applyFont="1"/>
    <xf numFmtId="4" fontId="3" fillId="0" borderId="18" xfId="1" applyNumberFormat="1" applyFont="1" applyBorder="1"/>
    <xf numFmtId="4" fontId="3" fillId="0" borderId="0" xfId="1" applyNumberFormat="1" applyFont="1" applyBorder="1"/>
    <xf numFmtId="4" fontId="6" fillId="0" borderId="13" xfId="1" applyNumberFormat="1" applyFont="1" applyBorder="1"/>
    <xf numFmtId="4" fontId="2" fillId="0" borderId="15" xfId="1" applyNumberFormat="1" applyFont="1" applyBorder="1"/>
    <xf numFmtId="4" fontId="2" fillId="0" borderId="13" xfId="1" applyNumberFormat="1" applyFont="1" applyBorder="1" applyAlignment="1">
      <alignment horizontal="left"/>
    </xf>
    <xf numFmtId="4" fontId="2" fillId="0" borderId="19" xfId="1" applyNumberFormat="1" applyFont="1" applyBorder="1"/>
    <xf numFmtId="4" fontId="2" fillId="0" borderId="13" xfId="1" applyNumberFormat="1" applyFont="1" applyBorder="1" applyAlignment="1">
      <alignment horizontal="center"/>
    </xf>
    <xf numFmtId="4" fontId="2" fillId="0" borderId="20" xfId="1" applyNumberFormat="1" applyFont="1" applyFill="1" applyBorder="1"/>
    <xf numFmtId="4" fontId="3" fillId="0" borderId="13" xfId="1" applyNumberFormat="1" applyFont="1" applyBorder="1" applyAlignment="1">
      <alignment horizontal="left"/>
    </xf>
    <xf numFmtId="4" fontId="3" fillId="0" borderId="21" xfId="1" applyNumberFormat="1" applyFont="1" applyBorder="1"/>
    <xf numFmtId="4" fontId="3" fillId="0" borderId="22" xfId="1" applyNumberFormat="1" applyFont="1" applyBorder="1"/>
    <xf numFmtId="4" fontId="3" fillId="0" borderId="13" xfId="1" applyNumberFormat="1" applyFont="1" applyBorder="1" applyAlignment="1">
      <alignment horizontal="left" indent="38"/>
    </xf>
    <xf numFmtId="4" fontId="2" fillId="0" borderId="13" xfId="1" applyNumberFormat="1" applyFont="1" applyBorder="1" applyAlignment="1">
      <alignment horizontal="left" indent="26"/>
    </xf>
    <xf numFmtId="4" fontId="1" fillId="0" borderId="14" xfId="1" applyNumberFormat="1" applyFont="1" applyBorder="1" applyAlignment="1">
      <alignment horizontal="right" indent="26"/>
    </xf>
    <xf numFmtId="4" fontId="1" fillId="0" borderId="14" xfId="1" applyNumberFormat="1" applyFont="1" applyBorder="1" applyAlignment="1">
      <alignment horizontal="right" indent="29"/>
    </xf>
    <xf numFmtId="4" fontId="3" fillId="0" borderId="13" xfId="1" applyNumberFormat="1" applyFont="1" applyBorder="1" applyAlignment="1">
      <alignment horizontal="left" indent="43"/>
    </xf>
    <xf numFmtId="4" fontId="3" fillId="0" borderId="13" xfId="1" applyNumberFormat="1" applyFont="1" applyBorder="1" applyAlignment="1">
      <alignment horizontal="left" indent="41"/>
    </xf>
    <xf numFmtId="4" fontId="3" fillId="0" borderId="13" xfId="1" applyNumberFormat="1" applyFont="1" applyBorder="1" applyAlignment="1"/>
    <xf numFmtId="4" fontId="3" fillId="0" borderId="13" xfId="1" applyNumberFormat="1" applyFont="1" applyBorder="1" applyAlignment="1">
      <alignment horizontal="left" indent="4"/>
    </xf>
    <xf numFmtId="4" fontId="3" fillId="0" borderId="13" xfId="1" applyNumberFormat="1" applyFont="1" applyBorder="1" applyAlignment="1">
      <alignment horizontal="left" indent="11"/>
    </xf>
    <xf numFmtId="4" fontId="7" fillId="0" borderId="0" xfId="0" applyNumberFormat="1" applyFont="1"/>
    <xf numFmtId="0" fontId="8" fillId="0" borderId="0" xfId="0" applyFont="1"/>
    <xf numFmtId="0" fontId="9" fillId="0" borderId="0" xfId="0" applyFont="1"/>
    <xf numFmtId="0" fontId="8" fillId="0" borderId="23" xfId="0" applyFont="1" applyBorder="1"/>
    <xf numFmtId="4" fontId="8" fillId="0" borderId="24" xfId="0" applyNumberFormat="1" applyFont="1" applyBorder="1"/>
    <xf numFmtId="0" fontId="8" fillId="0" borderId="24" xfId="0" applyFont="1" applyBorder="1"/>
    <xf numFmtId="0" fontId="8" fillId="0" borderId="25" xfId="0" applyFont="1" applyBorder="1"/>
    <xf numFmtId="0" fontId="8" fillId="0" borderId="26" xfId="0" applyFont="1" applyBorder="1"/>
    <xf numFmtId="4" fontId="8" fillId="0" borderId="27" xfId="0" applyNumberFormat="1" applyFont="1" applyBorder="1"/>
    <xf numFmtId="0" fontId="8" fillId="0" borderId="27" xfId="0" applyFont="1" applyBorder="1"/>
    <xf numFmtId="0" fontId="8" fillId="0" borderId="28" xfId="0" applyFont="1" applyBorder="1"/>
    <xf numFmtId="0" fontId="3" fillId="0" borderId="26" xfId="0" applyFont="1" applyBorder="1"/>
    <xf numFmtId="4" fontId="8" fillId="0" borderId="29" xfId="0" applyNumberFormat="1" applyFont="1" applyBorder="1"/>
    <xf numFmtId="0" fontId="2" fillId="0" borderId="26" xfId="0" applyFont="1" applyBorder="1"/>
    <xf numFmtId="4" fontId="8" fillId="0" borderId="30" xfId="0" applyNumberFormat="1" applyFont="1" applyBorder="1"/>
    <xf numFmtId="0" fontId="2" fillId="0" borderId="27" xfId="0" applyFont="1" applyBorder="1"/>
    <xf numFmtId="0" fontId="8" fillId="0" borderId="31" xfId="0" applyFont="1" applyBorder="1"/>
    <xf numFmtId="4" fontId="8" fillId="0" borderId="32" xfId="0" applyNumberFormat="1" applyFont="1" applyBorder="1"/>
    <xf numFmtId="0" fontId="8" fillId="0" borderId="32" xfId="0" applyFont="1" applyBorder="1"/>
    <xf numFmtId="0" fontId="8" fillId="0" borderId="33" xfId="0" applyFont="1" applyBorder="1"/>
    <xf numFmtId="0" fontId="10" fillId="2" borderId="0" xfId="0" applyFont="1" applyFill="1"/>
    <xf numFmtId="4" fontId="0" fillId="0" borderId="0" xfId="0" applyNumberFormat="1"/>
    <xf numFmtId="0" fontId="12" fillId="0" borderId="0" xfId="0" applyFont="1" applyBorder="1"/>
    <xf numFmtId="4" fontId="1" fillId="0" borderId="4" xfId="1" applyNumberFormat="1" applyFont="1" applyBorder="1"/>
    <xf numFmtId="4" fontId="1" fillId="0" borderId="34" xfId="1" applyNumberFormat="1" applyFont="1" applyBorder="1"/>
    <xf numFmtId="4" fontId="11" fillId="0" borderId="1" xfId="1" applyNumberFormat="1" applyFont="1" applyBorder="1" applyAlignment="1">
      <alignment horizontal="center"/>
    </xf>
    <xf numFmtId="49" fontId="11" fillId="0" borderId="35" xfId="1" applyNumberFormat="1" applyFont="1" applyBorder="1" applyAlignment="1">
      <alignment horizontal="right"/>
    </xf>
    <xf numFmtId="49" fontId="11" fillId="0" borderId="36" xfId="1" applyNumberFormat="1" applyFont="1" applyBorder="1" applyAlignment="1">
      <alignment horizontal="right"/>
    </xf>
    <xf numFmtId="49" fontId="11" fillId="0" borderId="37" xfId="1" applyNumberFormat="1" applyFont="1" applyBorder="1" applyAlignment="1">
      <alignment horizontal="right"/>
    </xf>
    <xf numFmtId="4" fontId="1" fillId="0" borderId="8" xfId="1" applyNumberFormat="1" applyFont="1" applyBorder="1"/>
    <xf numFmtId="4" fontId="1" fillId="0" borderId="15" xfId="1" applyNumberFormat="1" applyFont="1" applyBorder="1"/>
    <xf numFmtId="0" fontId="13" fillId="0" borderId="1" xfId="0" applyFont="1" applyBorder="1" applyAlignment="1">
      <alignment horizontal="center"/>
    </xf>
    <xf numFmtId="49" fontId="11" fillId="0" borderId="38" xfId="1" applyNumberFormat="1" applyFont="1" applyBorder="1" applyAlignment="1">
      <alignment horizontal="right"/>
    </xf>
    <xf numFmtId="49" fontId="11" fillId="0" borderId="8" xfId="1" applyNumberFormat="1" applyFont="1" applyBorder="1" applyAlignment="1">
      <alignment horizontal="right"/>
    </xf>
    <xf numFmtId="4" fontId="1" fillId="0" borderId="9" xfId="1" applyNumberFormat="1" applyFont="1" applyBorder="1"/>
    <xf numFmtId="4" fontId="1" fillId="0" borderId="12" xfId="1" applyNumberFormat="1" applyFont="1" applyBorder="1"/>
    <xf numFmtId="4" fontId="11" fillId="0" borderId="16" xfId="1" applyNumberFormat="1" applyFont="1" applyBorder="1"/>
    <xf numFmtId="49" fontId="11" fillId="0" borderId="11" xfId="1" applyNumberFormat="1" applyFont="1" applyBorder="1" applyAlignment="1">
      <alignment horizontal="right"/>
    </xf>
    <xf numFmtId="49" fontId="11" fillId="0" borderId="39" xfId="1" applyNumberFormat="1" applyFont="1" applyBorder="1" applyAlignment="1">
      <alignment horizontal="right"/>
    </xf>
    <xf numFmtId="49" fontId="11" fillId="0" borderId="15" xfId="1" applyNumberFormat="1" applyFont="1" applyBorder="1" applyAlignment="1">
      <alignment horizontal="right"/>
    </xf>
    <xf numFmtId="4" fontId="1" fillId="0" borderId="14" xfId="1" applyNumberFormat="1" applyFont="1" applyBorder="1"/>
    <xf numFmtId="0" fontId="13" fillId="0" borderId="16" xfId="0" applyFont="1" applyBorder="1"/>
    <xf numFmtId="49" fontId="11" fillId="0" borderId="40" xfId="1" applyNumberFormat="1" applyFont="1" applyBorder="1" applyAlignment="1">
      <alignment horizontal="right"/>
    </xf>
    <xf numFmtId="49" fontId="11" fillId="0" borderId="14" xfId="1" applyNumberFormat="1" applyFont="1" applyBorder="1" applyAlignment="1">
      <alignment horizontal="right"/>
    </xf>
    <xf numFmtId="4" fontId="3" fillId="0" borderId="16" xfId="1" applyNumberFormat="1" applyFont="1" applyBorder="1"/>
    <xf numFmtId="49" fontId="1" fillId="0" borderId="11" xfId="1" applyNumberFormat="1" applyFont="1" applyBorder="1" applyAlignment="1">
      <alignment horizontal="right"/>
    </xf>
    <xf numFmtId="49" fontId="1" fillId="0" borderId="39" xfId="1" applyNumberFormat="1" applyFont="1" applyBorder="1" applyAlignment="1">
      <alignment horizontal="right"/>
    </xf>
    <xf numFmtId="49" fontId="1" fillId="0" borderId="15" xfId="1" applyNumberFormat="1" applyFont="1" applyBorder="1" applyAlignment="1">
      <alignment horizontal="right"/>
    </xf>
    <xf numFmtId="0" fontId="12" fillId="0" borderId="40" xfId="0" applyFont="1" applyBorder="1"/>
    <xf numFmtId="0" fontId="12" fillId="0" borderId="14" xfId="0" applyFont="1" applyBorder="1"/>
    <xf numFmtId="4" fontId="1" fillId="0" borderId="11" xfId="1" applyNumberFormat="1" applyFont="1" applyBorder="1"/>
    <xf numFmtId="4" fontId="1" fillId="0" borderId="39" xfId="1" applyNumberFormat="1" applyFont="1" applyBorder="1"/>
    <xf numFmtId="49" fontId="1" fillId="0" borderId="40" xfId="1" applyNumberFormat="1" applyFont="1" applyBorder="1" applyAlignment="1">
      <alignment horizontal="right"/>
    </xf>
    <xf numFmtId="49" fontId="1" fillId="0" borderId="14" xfId="1" applyNumberFormat="1" applyFont="1" applyBorder="1" applyAlignment="1">
      <alignment horizontal="right"/>
    </xf>
    <xf numFmtId="4" fontId="1" fillId="0" borderId="18" xfId="1" applyNumberFormat="1" applyFont="1" applyBorder="1"/>
    <xf numFmtId="4" fontId="11" fillId="0" borderId="41" xfId="1" applyNumberFormat="1" applyFont="1" applyBorder="1"/>
    <xf numFmtId="1" fontId="11" fillId="0" borderId="16" xfId="1" applyNumberFormat="1" applyFont="1" applyBorder="1"/>
    <xf numFmtId="4" fontId="11" fillId="0" borderId="41" xfId="1" applyNumberFormat="1" applyFont="1" applyBorder="1" applyAlignment="1">
      <alignment horizontal="center"/>
    </xf>
    <xf numFmtId="4" fontId="3" fillId="0" borderId="16" xfId="1" applyNumberFormat="1" applyFont="1" applyBorder="1" applyAlignment="1">
      <alignment horizontal="left"/>
    </xf>
    <xf numFmtId="4" fontId="1" fillId="0" borderId="41" xfId="1" applyNumberFormat="1" applyFont="1" applyBorder="1"/>
    <xf numFmtId="4" fontId="1" fillId="0" borderId="21" xfId="1" applyNumberFormat="1" applyFont="1" applyBorder="1"/>
    <xf numFmtId="49" fontId="1" fillId="0" borderId="8" xfId="1" applyNumberFormat="1" applyFont="1" applyBorder="1" applyAlignment="1">
      <alignment horizontal="right"/>
    </xf>
    <xf numFmtId="4" fontId="11" fillId="0" borderId="19" xfId="1" applyNumberFormat="1" applyFont="1" applyBorder="1"/>
    <xf numFmtId="1" fontId="1" fillId="0" borderId="16" xfId="1" applyNumberFormat="1" applyFont="1" applyBorder="1"/>
    <xf numFmtId="4" fontId="1" fillId="0" borderId="41" xfId="1" applyNumberFormat="1" applyFont="1" applyBorder="1" applyAlignment="1">
      <alignment horizontal="left" indent="23"/>
    </xf>
    <xf numFmtId="4" fontId="1" fillId="0" borderId="41" xfId="1" applyNumberFormat="1" applyFont="1" applyBorder="1" applyAlignment="1">
      <alignment horizontal="left" indent="24"/>
    </xf>
    <xf numFmtId="4" fontId="1" fillId="0" borderId="40" xfId="1" applyNumberFormat="1" applyFont="1" applyBorder="1"/>
    <xf numFmtId="4" fontId="8" fillId="0" borderId="0" xfId="0" applyNumberFormat="1" applyFont="1"/>
    <xf numFmtId="0" fontId="3" fillId="0" borderId="0" xfId="0" applyFont="1" applyBorder="1"/>
    <xf numFmtId="0" fontId="2" fillId="0" borderId="5" xfId="0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38" xfId="1" applyNumberFormat="1" applyFont="1" applyBorder="1" applyAlignment="1">
      <alignment horizontal="right"/>
    </xf>
    <xf numFmtId="0" fontId="3" fillId="0" borderId="10" xfId="0" applyFont="1" applyBorder="1"/>
    <xf numFmtId="0" fontId="2" fillId="0" borderId="11" xfId="0" applyFont="1" applyBorder="1" applyAlignment="1">
      <alignment horizontal="right"/>
    </xf>
    <xf numFmtId="1" fontId="3" fillId="0" borderId="12" xfId="1" applyNumberFormat="1" applyFont="1" applyBorder="1" applyAlignment="1">
      <alignment horizontal="right"/>
    </xf>
    <xf numFmtId="49" fontId="2" fillId="0" borderId="40" xfId="1" applyNumberFormat="1" applyFont="1" applyBorder="1" applyAlignment="1">
      <alignment horizontal="right"/>
    </xf>
    <xf numFmtId="0" fontId="3" fillId="0" borderId="16" xfId="0" applyFont="1" applyBorder="1"/>
    <xf numFmtId="0" fontId="3" fillId="0" borderId="11" xfId="0" applyFont="1" applyBorder="1"/>
    <xf numFmtId="49" fontId="3" fillId="0" borderId="40" xfId="1" applyNumberFormat="1" applyFont="1" applyBorder="1" applyAlignment="1">
      <alignment horizontal="right"/>
    </xf>
    <xf numFmtId="4" fontId="3" fillId="0" borderId="16" xfId="1" applyNumberFormat="1" applyFont="1" applyBorder="1" applyAlignment="1">
      <alignment horizontal="left" indent="3"/>
    </xf>
    <xf numFmtId="0" fontId="3" fillId="0" borderId="40" xfId="1" applyNumberFormat="1" applyFont="1" applyBorder="1" applyAlignment="1">
      <alignment horizontal="right"/>
    </xf>
    <xf numFmtId="49" fontId="3" fillId="0" borderId="16" xfId="1" applyNumberFormat="1" applyFont="1" applyBorder="1"/>
    <xf numFmtId="49" fontId="4" fillId="0" borderId="40" xfId="1" applyNumberFormat="1" applyFont="1" applyBorder="1" applyAlignment="1">
      <alignment horizontal="right"/>
    </xf>
    <xf numFmtId="0" fontId="2" fillId="0" borderId="11" xfId="0" applyFont="1" applyBorder="1"/>
    <xf numFmtId="1" fontId="2" fillId="0" borderId="12" xfId="1" applyNumberFormat="1" applyFont="1" applyBorder="1"/>
    <xf numFmtId="49" fontId="2" fillId="0" borderId="16" xfId="1" applyNumberFormat="1" applyFont="1" applyBorder="1" applyAlignment="1">
      <alignment horizontal="center"/>
    </xf>
    <xf numFmtId="49" fontId="3" fillId="0" borderId="16" xfId="1" applyNumberFormat="1" applyFont="1" applyBorder="1" applyAlignment="1">
      <alignment horizontal="left" indent="3"/>
    </xf>
    <xf numFmtId="49" fontId="3" fillId="0" borderId="0" xfId="1" applyNumberFormat="1" applyFont="1" applyBorder="1" applyAlignment="1">
      <alignment horizontal="left" indent="3"/>
    </xf>
    <xf numFmtId="4" fontId="3" fillId="0" borderId="43" xfId="1" applyNumberFormat="1" applyFont="1" applyBorder="1"/>
    <xf numFmtId="0" fontId="3" fillId="0" borderId="44" xfId="0" applyFont="1" applyBorder="1"/>
    <xf numFmtId="49" fontId="3" fillId="0" borderId="16" xfId="1" applyNumberFormat="1" applyFont="1" applyBorder="1" applyAlignment="1">
      <alignment horizontal="left"/>
    </xf>
    <xf numFmtId="49" fontId="3" fillId="0" borderId="40" xfId="1" applyNumberFormat="1" applyFont="1" applyBorder="1" applyAlignment="1">
      <alignment horizontal="right" indent="25"/>
    </xf>
    <xf numFmtId="49" fontId="3" fillId="0" borderId="16" xfId="1" applyNumberFormat="1" applyFont="1" applyBorder="1" applyAlignment="1"/>
    <xf numFmtId="49" fontId="2" fillId="0" borderId="40" xfId="1" applyNumberFormat="1" applyFont="1" applyBorder="1" applyAlignment="1">
      <alignment horizontal="right" indent="26"/>
    </xf>
    <xf numFmtId="49" fontId="3" fillId="0" borderId="40" xfId="1" applyNumberFormat="1" applyFont="1" applyBorder="1" applyAlignment="1">
      <alignment horizontal="right" indent="29"/>
    </xf>
    <xf numFmtId="0" fontId="9" fillId="0" borderId="45" xfId="0" applyFont="1" applyBorder="1"/>
    <xf numFmtId="0" fontId="8" fillId="0" borderId="46" xfId="0" applyFont="1" applyBorder="1"/>
    <xf numFmtId="0" fontId="8" fillId="0" borderId="48" xfId="0" applyFont="1" applyBorder="1"/>
    <xf numFmtId="0" fontId="8" fillId="0" borderId="0" xfId="0" applyFont="1" applyBorder="1"/>
    <xf numFmtId="0" fontId="8" fillId="0" borderId="47" xfId="0" applyFont="1" applyBorder="1"/>
    <xf numFmtId="0" fontId="8" fillId="0" borderId="44" xfId="0" applyFont="1" applyBorder="1"/>
    <xf numFmtId="0" fontId="9" fillId="0" borderId="48" xfId="0" applyFont="1" applyBorder="1"/>
    <xf numFmtId="0" fontId="9" fillId="0" borderId="0" xfId="0" applyFont="1" applyBorder="1"/>
    <xf numFmtId="0" fontId="9" fillId="0" borderId="44" xfId="0" applyFont="1" applyBorder="1"/>
    <xf numFmtId="0" fontId="8" fillId="0" borderId="49" xfId="0" applyFont="1" applyBorder="1"/>
    <xf numFmtId="0" fontId="8" fillId="0" borderId="50" xfId="0" applyFont="1" applyBorder="1"/>
    <xf numFmtId="0" fontId="8" fillId="0" borderId="51" xfId="0" applyFont="1" applyBorder="1"/>
    <xf numFmtId="4" fontId="3" fillId="0" borderId="16" xfId="0" applyNumberFormat="1" applyFont="1" applyBorder="1"/>
    <xf numFmtId="0" fontId="2" fillId="0" borderId="0" xfId="0" applyFont="1" applyBorder="1"/>
    <xf numFmtId="4" fontId="8" fillId="0" borderId="47" xfId="0" applyNumberFormat="1" applyFont="1" applyBorder="1"/>
    <xf numFmtId="4" fontId="8" fillId="0" borderId="45" xfId="0" applyNumberFormat="1" applyFont="1" applyBorder="1"/>
    <xf numFmtId="4" fontId="8" fillId="0" borderId="44" xfId="0" applyNumberFormat="1" applyFont="1" applyBorder="1"/>
    <xf numFmtId="4" fontId="8" fillId="0" borderId="48" xfId="0" applyNumberFormat="1" applyFont="1" applyBorder="1"/>
    <xf numFmtId="0" fontId="15" fillId="0" borderId="0" xfId="0" applyFont="1"/>
    <xf numFmtId="4" fontId="3" fillId="0" borderId="44" xfId="0" applyNumberFormat="1" applyFont="1" applyBorder="1"/>
    <xf numFmtId="0" fontId="8" fillId="0" borderId="0" xfId="0" applyFont="1" applyBorder="1" applyAlignment="1">
      <alignment horizontal="right"/>
    </xf>
    <xf numFmtId="0" fontId="16" fillId="0" borderId="0" xfId="0" applyFont="1"/>
    <xf numFmtId="4" fontId="8" fillId="0" borderId="0" xfId="0" applyNumberFormat="1" applyFont="1" applyBorder="1"/>
    <xf numFmtId="4" fontId="2" fillId="0" borderId="0" xfId="0" applyNumberFormat="1" applyFont="1" applyBorder="1"/>
    <xf numFmtId="4" fontId="3" fillId="0" borderId="0" xfId="0" applyNumberFormat="1" applyFont="1" applyBorder="1"/>
    <xf numFmtId="4" fontId="8" fillId="0" borderId="50" xfId="0" applyNumberFormat="1" applyFont="1" applyBorder="1"/>
    <xf numFmtId="4" fontId="9" fillId="0" borderId="52" xfId="0" applyNumberFormat="1" applyFont="1" applyBorder="1"/>
    <xf numFmtId="0" fontId="9" fillId="0" borderId="0" xfId="0" applyFont="1" applyBorder="1" applyAlignment="1"/>
    <xf numFmtId="0" fontId="9" fillId="0" borderId="0" xfId="0" applyFont="1" applyBorder="1" applyAlignment="1">
      <alignment horizontal="center"/>
    </xf>
    <xf numFmtId="4" fontId="17" fillId="0" borderId="0" xfId="0" applyNumberFormat="1" applyFont="1" applyBorder="1"/>
    <xf numFmtId="0" fontId="9" fillId="0" borderId="0" xfId="0" applyFont="1" applyBorder="1" applyAlignment="1">
      <alignment horizontal="left"/>
    </xf>
    <xf numFmtId="4" fontId="18" fillId="0" borderId="0" xfId="0" applyNumberFormat="1" applyFont="1" applyBorder="1"/>
    <xf numFmtId="4" fontId="9" fillId="0" borderId="0" xfId="0" applyNumberFormat="1" applyFont="1" applyBorder="1"/>
    <xf numFmtId="49" fontId="8" fillId="0" borderId="0" xfId="0" applyNumberFormat="1" applyFont="1" applyBorder="1"/>
    <xf numFmtId="0" fontId="8" fillId="0" borderId="0" xfId="0" applyFont="1" applyBorder="1" applyAlignment="1"/>
    <xf numFmtId="4" fontId="9" fillId="0" borderId="28" xfId="0" applyNumberFormat="1" applyFont="1" applyBorder="1"/>
    <xf numFmtId="8" fontId="8" fillId="0" borderId="54" xfId="0" applyNumberFormat="1" applyFont="1" applyBorder="1"/>
    <xf numFmtId="0" fontId="8" fillId="0" borderId="54" xfId="0" applyFont="1" applyBorder="1" applyAlignment="1">
      <alignment horizontal="right"/>
    </xf>
    <xf numFmtId="0" fontId="8" fillId="0" borderId="55" xfId="0" applyFont="1" applyBorder="1"/>
    <xf numFmtId="0" fontId="8" fillId="0" borderId="55" xfId="0" applyFont="1" applyBorder="1" applyAlignment="1">
      <alignment horizontal="right"/>
    </xf>
    <xf numFmtId="0" fontId="19" fillId="0" borderId="0" xfId="0" applyFont="1" applyBorder="1"/>
    <xf numFmtId="0" fontId="2" fillId="0" borderId="35" xfId="0" applyFont="1" applyBorder="1" applyAlignment="1">
      <alignment horizontal="center"/>
    </xf>
    <xf numFmtId="1" fontId="3" fillId="0" borderId="34" xfId="1" applyNumberFormat="1" applyFont="1" applyBorder="1" applyAlignment="1">
      <alignment horizontal="right"/>
    </xf>
    <xf numFmtId="4" fontId="2" fillId="0" borderId="61" xfId="1" applyNumberFormat="1" applyFont="1" applyBorder="1" applyAlignment="1">
      <alignment horizontal="center"/>
    </xf>
    <xf numFmtId="49" fontId="3" fillId="0" borderId="62" xfId="1" applyNumberFormat="1" applyFont="1" applyBorder="1" applyAlignment="1">
      <alignment horizontal="center"/>
    </xf>
    <xf numFmtId="49" fontId="2" fillId="0" borderId="16" xfId="1" applyNumberFormat="1" applyFont="1" applyBorder="1" applyAlignment="1"/>
    <xf numFmtId="49" fontId="3" fillId="0" borderId="40" xfId="1" applyNumberFormat="1" applyFont="1" applyBorder="1" applyAlignment="1">
      <alignment horizontal="center"/>
    </xf>
    <xf numFmtId="4" fontId="3" fillId="0" borderId="9" xfId="1" applyNumberFormat="1" applyFont="1" applyBorder="1" applyAlignment="1">
      <alignment horizontal="right"/>
    </xf>
    <xf numFmtId="4" fontId="3" fillId="0" borderId="16" xfId="1" applyNumberFormat="1" applyFont="1" applyBorder="1" applyAlignment="1"/>
    <xf numFmtId="4" fontId="3" fillId="0" borderId="15" xfId="1" applyNumberFormat="1" applyFont="1" applyBorder="1" applyAlignment="1">
      <alignment horizontal="right"/>
    </xf>
    <xf numFmtId="4" fontId="2" fillId="0" borderId="15" xfId="1" applyNumberFormat="1" applyFont="1" applyBorder="1" applyAlignment="1">
      <alignment horizontal="right"/>
    </xf>
    <xf numFmtId="0" fontId="3" fillId="0" borderId="40" xfId="1" applyNumberFormat="1" applyFont="1" applyBorder="1" applyAlignment="1">
      <alignment horizontal="center"/>
    </xf>
    <xf numFmtId="49" fontId="8" fillId="0" borderId="0" xfId="0" applyNumberFormat="1" applyFont="1"/>
    <xf numFmtId="49" fontId="17" fillId="0" borderId="40" xfId="1" applyNumberFormat="1" applyFont="1" applyBorder="1" applyAlignment="1">
      <alignment horizontal="center"/>
    </xf>
    <xf numFmtId="4" fontId="3" fillId="0" borderId="21" xfId="1" applyNumberFormat="1" applyFont="1" applyBorder="1" applyAlignment="1">
      <alignment horizontal="right"/>
    </xf>
    <xf numFmtId="49" fontId="3" fillId="0" borderId="0" xfId="1" applyNumberFormat="1" applyFont="1" applyBorder="1" applyAlignment="1"/>
    <xf numFmtId="4" fontId="3" fillId="0" borderId="43" xfId="1" applyNumberFormat="1" applyFont="1" applyBorder="1" applyAlignment="1">
      <alignment horizontal="right"/>
    </xf>
    <xf numFmtId="0" fontId="3" fillId="0" borderId="44" xfId="0" applyFont="1" applyBorder="1" applyAlignment="1"/>
    <xf numFmtId="0" fontId="0" fillId="0" borderId="0" xfId="0" applyAlignment="1">
      <alignment horizontal="right"/>
    </xf>
    <xf numFmtId="49" fontId="2" fillId="0" borderId="16" xfId="1" applyNumberFormat="1" applyFont="1" applyBorder="1" applyAlignment="1">
      <alignment horizontal="left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4" fontId="8" fillId="0" borderId="0" xfId="0" applyNumberFormat="1" applyFont="1" applyAlignment="1">
      <alignment horizontal="right"/>
    </xf>
    <xf numFmtId="1" fontId="3" fillId="0" borderId="12" xfId="1" applyNumberFormat="1" applyFont="1" applyFill="1" applyBorder="1" applyAlignment="1">
      <alignment horizontal="center"/>
    </xf>
    <xf numFmtId="0" fontId="9" fillId="0" borderId="5" xfId="0" applyFont="1" applyBorder="1"/>
    <xf numFmtId="1" fontId="2" fillId="0" borderId="6" xfId="1" applyNumberFormat="1" applyFont="1" applyBorder="1"/>
    <xf numFmtId="4" fontId="2" fillId="0" borderId="1" xfId="1" applyNumberFormat="1" applyFont="1" applyBorder="1" applyAlignment="1">
      <alignment horizontal="center"/>
    </xf>
    <xf numFmtId="4" fontId="2" fillId="0" borderId="9" xfId="1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/>
    <xf numFmtId="4" fontId="3" fillId="0" borderId="63" xfId="1" applyNumberFormat="1" applyFont="1" applyBorder="1"/>
    <xf numFmtId="4" fontId="2" fillId="0" borderId="16" xfId="1" applyNumberFormat="1" applyFont="1" applyBorder="1"/>
    <xf numFmtId="4" fontId="3" fillId="0" borderId="16" xfId="1" applyNumberFormat="1" applyFont="1" applyBorder="1" applyAlignment="1">
      <alignment horizontal="left" indent="22"/>
    </xf>
    <xf numFmtId="4" fontId="3" fillId="0" borderId="16" xfId="1" applyNumberFormat="1" applyFont="1" applyBorder="1" applyAlignment="1">
      <alignment horizontal="left" indent="37"/>
    </xf>
    <xf numFmtId="1" fontId="2" fillId="0" borderId="0" xfId="1" applyNumberFormat="1" applyFont="1" applyBorder="1"/>
    <xf numFmtId="4" fontId="3" fillId="0" borderId="0" xfId="1" applyNumberFormat="1" applyFont="1" applyBorder="1" applyAlignment="1">
      <alignment horizontal="left" indent="41"/>
    </xf>
    <xf numFmtId="49" fontId="3" fillId="0" borderId="0" xfId="1" applyNumberFormat="1" applyFont="1" applyBorder="1" applyAlignment="1">
      <alignment horizontal="right"/>
    </xf>
    <xf numFmtId="4" fontId="3" fillId="0" borderId="0" xfId="1" applyNumberFormat="1" applyFont="1" applyBorder="1" applyAlignment="1">
      <alignment horizontal="left" indent="43"/>
    </xf>
    <xf numFmtId="49" fontId="3" fillId="0" borderId="0" xfId="1" applyNumberFormat="1" applyFont="1" applyBorder="1" applyAlignment="1">
      <alignment horizontal="right" indent="29"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Alignment="1">
      <alignment horizontal="right"/>
    </xf>
    <xf numFmtId="49" fontId="9" fillId="0" borderId="0" xfId="0" applyNumberFormat="1" applyFont="1"/>
    <xf numFmtId="0" fontId="2" fillId="0" borderId="0" xfId="1" applyFont="1" applyBorder="1" applyAlignment="1"/>
    <xf numFmtId="49" fontId="9" fillId="0" borderId="64" xfId="0" applyNumberFormat="1" applyFont="1" applyBorder="1"/>
    <xf numFmtId="49" fontId="2" fillId="0" borderId="65" xfId="1" applyNumberFormat="1" applyFont="1" applyBorder="1" applyAlignment="1">
      <alignment horizontal="right"/>
    </xf>
    <xf numFmtId="4" fontId="2" fillId="0" borderId="66" xfId="1" applyNumberFormat="1" applyFont="1" applyBorder="1"/>
    <xf numFmtId="4" fontId="2" fillId="0" borderId="10" xfId="1" applyNumberFormat="1" applyFont="1" applyBorder="1"/>
    <xf numFmtId="4" fontId="2" fillId="0" borderId="37" xfId="1" applyNumberFormat="1" applyFont="1" applyBorder="1"/>
    <xf numFmtId="4" fontId="2" fillId="0" borderId="41" xfId="1" applyNumberFormat="1" applyFont="1" applyBorder="1"/>
    <xf numFmtId="4" fontId="2" fillId="0" borderId="63" xfId="1" applyNumberFormat="1" applyFont="1" applyBorder="1"/>
    <xf numFmtId="49" fontId="3" fillId="0" borderId="68" xfId="1" applyNumberFormat="1" applyFont="1" applyBorder="1" applyAlignment="1">
      <alignment horizontal="right"/>
    </xf>
    <xf numFmtId="4" fontId="2" fillId="0" borderId="69" xfId="1" applyNumberFormat="1" applyFont="1" applyBorder="1"/>
    <xf numFmtId="4" fontId="2" fillId="0" borderId="14" xfId="1" applyNumberFormat="1" applyFont="1" applyBorder="1"/>
    <xf numFmtId="4" fontId="3" fillId="0" borderId="41" xfId="1" applyNumberFormat="1" applyFont="1" applyBorder="1"/>
    <xf numFmtId="4" fontId="3" fillId="0" borderId="8" xfId="1" applyNumberFormat="1" applyFont="1" applyBorder="1"/>
    <xf numFmtId="49" fontId="9" fillId="0" borderId="12" xfId="0" applyNumberFormat="1" applyFont="1" applyBorder="1"/>
    <xf numFmtId="49" fontId="3" fillId="0" borderId="70" xfId="1" applyNumberFormat="1" applyFont="1" applyBorder="1" applyAlignment="1">
      <alignment horizontal="right"/>
    </xf>
    <xf numFmtId="1" fontId="2" fillId="0" borderId="16" xfId="1" applyNumberFormat="1" applyFont="1" applyBorder="1"/>
    <xf numFmtId="4" fontId="3" fillId="0" borderId="69" xfId="1" applyNumberFormat="1" applyFont="1" applyBorder="1"/>
    <xf numFmtId="4" fontId="3" fillId="0" borderId="14" xfId="1" applyNumberFormat="1" applyFont="1" applyBorder="1"/>
    <xf numFmtId="49" fontId="2" fillId="0" borderId="69" xfId="1" applyNumberFormat="1" applyFont="1" applyBorder="1" applyAlignment="1">
      <alignment horizontal="right"/>
    </xf>
    <xf numFmtId="1" fontId="3" fillId="0" borderId="16" xfId="1" applyNumberFormat="1" applyFont="1" applyBorder="1"/>
    <xf numFmtId="49" fontId="3" fillId="0" borderId="8" xfId="1" applyNumberFormat="1" applyFont="1" applyBorder="1" applyAlignment="1">
      <alignment horizontal="right"/>
    </xf>
    <xf numFmtId="49" fontId="3" fillId="0" borderId="14" xfId="1" applyNumberFormat="1" applyFont="1" applyBorder="1" applyAlignment="1">
      <alignment horizontal="right"/>
    </xf>
    <xf numFmtId="4" fontId="2" fillId="0" borderId="14" xfId="1" applyNumberFormat="1" applyFont="1" applyBorder="1" applyAlignment="1">
      <alignment horizontal="right"/>
    </xf>
    <xf numFmtId="4" fontId="3" fillId="0" borderId="41" xfId="1" applyNumberFormat="1" applyFont="1" applyBorder="1" applyAlignment="1"/>
    <xf numFmtId="0" fontId="8" fillId="0" borderId="40" xfId="0" applyFont="1" applyBorder="1"/>
    <xf numFmtId="4" fontId="3" fillId="0" borderId="8" xfId="1" applyNumberFormat="1" applyFont="1" applyBorder="1" applyAlignment="1">
      <alignment horizontal="right"/>
    </xf>
    <xf numFmtId="4" fontId="3" fillId="0" borderId="71" xfId="1" applyNumberFormat="1" applyFont="1" applyBorder="1" applyAlignment="1">
      <alignment horizontal="right"/>
    </xf>
    <xf numFmtId="4" fontId="3" fillId="0" borderId="14" xfId="1" applyNumberFormat="1" applyFont="1" applyBorder="1" applyAlignment="1">
      <alignment horizontal="right"/>
    </xf>
    <xf numFmtId="4" fontId="3" fillId="0" borderId="18" xfId="1" applyNumberFormat="1" applyFont="1" applyBorder="1" applyAlignment="1">
      <alignment horizontal="right"/>
    </xf>
    <xf numFmtId="4" fontId="3" fillId="0" borderId="71" xfId="1" applyNumberFormat="1" applyFont="1" applyBorder="1"/>
    <xf numFmtId="4" fontId="3" fillId="0" borderId="72" xfId="1" applyNumberFormat="1" applyFont="1" applyBorder="1" applyAlignment="1">
      <alignment horizontal="right"/>
    </xf>
    <xf numFmtId="0" fontId="8" fillId="0" borderId="16" xfId="0" applyFont="1" applyBorder="1"/>
    <xf numFmtId="4" fontId="9" fillId="0" borderId="0" xfId="0" applyNumberFormat="1" applyFont="1"/>
    <xf numFmtId="1" fontId="3" fillId="0" borderId="70" xfId="1" applyNumberFormat="1" applyFont="1" applyBorder="1"/>
    <xf numFmtId="1" fontId="3" fillId="0" borderId="67" xfId="1" applyNumberFormat="1" applyFont="1" applyBorder="1" applyAlignment="1">
      <alignment horizontal="right"/>
    </xf>
    <xf numFmtId="1" fontId="3" fillId="0" borderId="68" xfId="1" applyNumberFormat="1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49" fontId="2" fillId="0" borderId="74" xfId="0" applyNumberFormat="1" applyFont="1" applyBorder="1" applyAlignment="1">
      <alignment horizontal="center"/>
    </xf>
    <xf numFmtId="49" fontId="2" fillId="0" borderId="62" xfId="1" applyNumberFormat="1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1" fontId="2" fillId="0" borderId="12" xfId="1" applyNumberFormat="1" applyFont="1" applyBorder="1" applyAlignment="1">
      <alignment horizontal="right"/>
    </xf>
    <xf numFmtId="4" fontId="2" fillId="0" borderId="15" xfId="1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11" xfId="0" applyFont="1" applyBorder="1"/>
    <xf numFmtId="4" fontId="8" fillId="0" borderId="16" xfId="0" applyNumberFormat="1" applyFont="1" applyFill="1" applyBorder="1"/>
    <xf numFmtId="4" fontId="8" fillId="0" borderId="4" xfId="0" applyNumberFormat="1" applyFont="1" applyBorder="1"/>
    <xf numFmtId="49" fontId="3" fillId="0" borderId="16" xfId="1" applyNumberFormat="1" applyFont="1" applyBorder="1" applyAlignment="1">
      <alignment horizontal="left" indent="40"/>
    </xf>
    <xf numFmtId="0" fontId="8" fillId="0" borderId="1" xfId="0" applyFont="1" applyBorder="1"/>
    <xf numFmtId="4" fontId="2" fillId="0" borderId="37" xfId="1" applyNumberFormat="1" applyFont="1" applyBorder="1" applyAlignment="1">
      <alignment horizontal="center"/>
    </xf>
    <xf numFmtId="1" fontId="2" fillId="0" borderId="6" xfId="1" applyNumberFormat="1" applyFont="1" applyFill="1" applyBorder="1" applyAlignment="1">
      <alignment horizontal="center"/>
    </xf>
    <xf numFmtId="1" fontId="2" fillId="0" borderId="12" xfId="1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3" fillId="0" borderId="0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1" fillId="0" borderId="5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11" fillId="0" borderId="77" xfId="0" applyFont="1" applyBorder="1" applyAlignment="1">
      <alignment horizontal="center"/>
    </xf>
    <xf numFmtId="0" fontId="11" fillId="0" borderId="77" xfId="0" applyFont="1" applyBorder="1" applyAlignment="1">
      <alignment horizontal="center" vertical="justify" wrapText="1"/>
    </xf>
    <xf numFmtId="0" fontId="22" fillId="0" borderId="77" xfId="0" applyFont="1" applyBorder="1" applyAlignment="1">
      <alignment horizontal="center"/>
    </xf>
    <xf numFmtId="49" fontId="0" fillId="0" borderId="77" xfId="0" applyNumberFormat="1" applyBorder="1" applyAlignment="1">
      <alignment horizontal="center"/>
    </xf>
    <xf numFmtId="0" fontId="0" fillId="0" borderId="77" xfId="0" applyBorder="1"/>
    <xf numFmtId="0" fontId="0" fillId="0" borderId="77" xfId="0" applyBorder="1" applyAlignment="1">
      <alignment horizontal="center"/>
    </xf>
    <xf numFmtId="4" fontId="0" fillId="0" borderId="77" xfId="0" applyNumberFormat="1" applyBorder="1" applyAlignment="1">
      <alignment horizontal="right"/>
    </xf>
    <xf numFmtId="165" fontId="20" fillId="0" borderId="77" xfId="3" applyNumberFormat="1" applyFont="1" applyBorder="1"/>
    <xf numFmtId="4" fontId="20" fillId="0" borderId="77" xfId="3" applyNumberFormat="1" applyFont="1" applyBorder="1"/>
    <xf numFmtId="4" fontId="20" fillId="0" borderId="77" xfId="3" applyNumberFormat="1" applyFont="1" applyBorder="1" applyAlignment="1"/>
    <xf numFmtId="4" fontId="1" fillId="0" borderId="77" xfId="0" applyNumberFormat="1" applyFont="1" applyBorder="1" applyAlignment="1">
      <alignment horizontal="right"/>
    </xf>
    <xf numFmtId="0" fontId="1" fillId="0" borderId="77" xfId="0" applyFont="1" applyBorder="1" applyAlignment="1">
      <alignment horizontal="center"/>
    </xf>
    <xf numFmtId="4" fontId="0" fillId="0" borderId="77" xfId="0" applyNumberFormat="1" applyBorder="1"/>
    <xf numFmtId="40" fontId="23" fillId="0" borderId="77" xfId="3" applyNumberFormat="1" applyFont="1" applyBorder="1"/>
    <xf numFmtId="0" fontId="0" fillId="0" borderId="77" xfId="0" applyBorder="1" applyAlignment="1">
      <alignment horizontal="center"/>
    </xf>
    <xf numFmtId="0" fontId="0" fillId="0" borderId="78" xfId="0" applyBorder="1"/>
    <xf numFmtId="165" fontId="20" fillId="0" borderId="78" xfId="3" applyNumberFormat="1" applyFont="1" applyBorder="1"/>
    <xf numFmtId="0" fontId="0" fillId="0" borderId="79" xfId="0" applyBorder="1" applyAlignment="1">
      <alignment horizontal="center"/>
    </xf>
    <xf numFmtId="0" fontId="0" fillId="0" borderId="79" xfId="0" applyBorder="1"/>
    <xf numFmtId="4" fontId="11" fillId="0" borderId="80" xfId="3" applyNumberFormat="1" applyFont="1" applyBorder="1"/>
    <xf numFmtId="0" fontId="11" fillId="0" borderId="53" xfId="0" applyFont="1" applyBorder="1" applyAlignment="1">
      <alignment horizontal="center"/>
    </xf>
    <xf numFmtId="0" fontId="1" fillId="0" borderId="77" xfId="0" applyFont="1" applyBorder="1"/>
    <xf numFmtId="49" fontId="1" fillId="0" borderId="77" xfId="0" applyNumberFormat="1" applyFont="1" applyBorder="1" applyAlignment="1">
      <alignment horizontal="center"/>
    </xf>
    <xf numFmtId="49" fontId="1" fillId="0" borderId="77" xfId="0" applyNumberFormat="1" applyFont="1" applyBorder="1" applyAlignment="1">
      <alignment horizontal="right"/>
    </xf>
    <xf numFmtId="43" fontId="1" fillId="0" borderId="77" xfId="0" applyNumberFormat="1" applyFont="1" applyBorder="1" applyAlignment="1">
      <alignment horizontal="center"/>
    </xf>
    <xf numFmtId="43" fontId="1" fillId="0" borderId="77" xfId="0" applyNumberFormat="1" applyFont="1" applyBorder="1"/>
    <xf numFmtId="0" fontId="1" fillId="0" borderId="77" xfId="0" applyFont="1" applyBorder="1" applyAlignment="1">
      <alignment horizontal="right"/>
    </xf>
    <xf numFmtId="43" fontId="23" fillId="0" borderId="77" xfId="0" applyNumberFormat="1" applyFont="1" applyBorder="1" applyAlignment="1">
      <alignment horizontal="center"/>
    </xf>
    <xf numFmtId="49" fontId="1" fillId="0" borderId="77" xfId="0" applyNumberFormat="1" applyFont="1" applyBorder="1"/>
    <xf numFmtId="43" fontId="0" fillId="0" borderId="77" xfId="0" applyNumberFormat="1" applyBorder="1" applyAlignment="1">
      <alignment horizontal="center"/>
    </xf>
    <xf numFmtId="43" fontId="0" fillId="0" borderId="77" xfId="0" applyNumberFormat="1" applyBorder="1"/>
    <xf numFmtId="43" fontId="0" fillId="0" borderId="78" xfId="0" applyNumberFormat="1" applyBorder="1" applyAlignment="1">
      <alignment horizontal="center"/>
    </xf>
    <xf numFmtId="43" fontId="0" fillId="0" borderId="78" xfId="0" applyNumberFormat="1" applyBorder="1"/>
    <xf numFmtId="0" fontId="11" fillId="0" borderId="79" xfId="0" applyFont="1" applyBorder="1"/>
    <xf numFmtId="43" fontId="11" fillId="0" borderId="80" xfId="0" applyNumberFormat="1" applyFont="1" applyBorder="1" applyAlignment="1">
      <alignment horizontal="center"/>
    </xf>
    <xf numFmtId="43" fontId="11" fillId="0" borderId="80" xfId="0" applyNumberFormat="1" applyFont="1" applyBorder="1"/>
    <xf numFmtId="0" fontId="0" fillId="0" borderId="0" xfId="0" applyBorder="1"/>
    <xf numFmtId="0" fontId="11" fillId="0" borderId="0" xfId="0" applyFont="1" applyBorder="1"/>
    <xf numFmtId="43" fontId="0" fillId="0" borderId="0" xfId="0" applyNumberFormat="1" applyBorder="1" applyAlignment="1">
      <alignment horizontal="center"/>
    </xf>
    <xf numFmtId="43" fontId="0" fillId="0" borderId="0" xfId="0" applyNumberFormat="1" applyBorder="1"/>
    <xf numFmtId="43" fontId="25" fillId="0" borderId="77" xfId="0" applyNumberFormat="1" applyFont="1" applyBorder="1"/>
    <xf numFmtId="2" fontId="11" fillId="0" borderId="8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1" applyFont="1" applyBorder="1" applyAlignment="1">
      <alignment horizontal="center"/>
    </xf>
    <xf numFmtId="1" fontId="2" fillId="0" borderId="1" xfId="2" applyNumberFormat="1" applyFont="1" applyBorder="1" applyAlignment="1">
      <alignment horizontal="center"/>
    </xf>
    <xf numFmtId="4" fontId="2" fillId="0" borderId="2" xfId="2" applyNumberFormat="1" applyFont="1" applyBorder="1" applyAlignment="1">
      <alignment horizontal="center"/>
    </xf>
    <xf numFmtId="4" fontId="2" fillId="0" borderId="3" xfId="2" applyNumberFormat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1" fontId="11" fillId="0" borderId="1" xfId="2" applyNumberFormat="1" applyFont="1" applyBorder="1" applyAlignment="1">
      <alignment horizontal="center"/>
    </xf>
    <xf numFmtId="4" fontId="11" fillId="0" borderId="3" xfId="2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4" fontId="2" fillId="0" borderId="41" xfId="1" applyNumberFormat="1" applyFont="1" applyBorder="1" applyAlignment="1">
      <alignment horizontal="center"/>
    </xf>
    <xf numFmtId="4" fontId="2" fillId="0" borderId="16" xfId="1" applyNumberFormat="1" applyFont="1" applyBorder="1" applyAlignment="1">
      <alignment horizontal="center"/>
    </xf>
    <xf numFmtId="4" fontId="2" fillId="0" borderId="14" xfId="1" applyNumberFormat="1" applyFont="1" applyBorder="1" applyAlignment="1">
      <alignment horizontal="center"/>
    </xf>
    <xf numFmtId="4" fontId="2" fillId="0" borderId="65" xfId="1" applyNumberFormat="1" applyFont="1" applyBorder="1" applyAlignment="1">
      <alignment horizontal="center"/>
    </xf>
    <xf numFmtId="49" fontId="2" fillId="0" borderId="41" xfId="1" applyNumberFormat="1" applyFont="1" applyBorder="1" applyAlignment="1">
      <alignment horizontal="center"/>
    </xf>
    <xf numFmtId="49" fontId="2" fillId="0" borderId="16" xfId="1" applyNumberFormat="1" applyFont="1" applyBorder="1" applyAlignment="1">
      <alignment horizontal="center"/>
    </xf>
    <xf numFmtId="49" fontId="2" fillId="0" borderId="14" xfId="1" applyNumberFormat="1" applyFont="1" applyBorder="1" applyAlignment="1">
      <alignment horizontal="center"/>
    </xf>
    <xf numFmtId="4" fontId="2" fillId="0" borderId="73" xfId="1" applyNumberFormat="1" applyFont="1" applyBorder="1" applyAlignment="1">
      <alignment horizontal="center"/>
    </xf>
    <xf numFmtId="4" fontId="2" fillId="0" borderId="0" xfId="1" applyNumberFormat="1" applyFont="1" applyBorder="1" applyAlignment="1">
      <alignment horizontal="center"/>
    </xf>
    <xf numFmtId="4" fontId="2" fillId="0" borderId="71" xfId="1" applyNumberFormat="1" applyFont="1" applyBorder="1" applyAlignment="1">
      <alignment horizontal="center"/>
    </xf>
    <xf numFmtId="0" fontId="0" fillId="0" borderId="16" xfId="0" applyBorder="1"/>
    <xf numFmtId="0" fontId="0" fillId="0" borderId="14" xfId="0" applyBorder="1"/>
    <xf numFmtId="4" fontId="2" fillId="0" borderId="10" xfId="1" applyNumberFormat="1" applyFont="1" applyBorder="1" applyAlignment="1">
      <alignment horizontal="center"/>
    </xf>
    <xf numFmtId="4" fontId="2" fillId="0" borderId="75" xfId="1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7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0" fillId="0" borderId="77" xfId="0" applyBorder="1" applyAlignment="1">
      <alignment horizontal="left"/>
    </xf>
    <xf numFmtId="0" fontId="11" fillId="0" borderId="79" xfId="0" applyFont="1" applyBorder="1" applyAlignment="1">
      <alignment horizontal="left"/>
    </xf>
    <xf numFmtId="0" fontId="0" fillId="0" borderId="77" xfId="0" applyBorder="1" applyAlignment="1">
      <alignment horizontal="center"/>
    </xf>
    <xf numFmtId="0" fontId="11" fillId="0" borderId="76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53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76" xfId="0" applyFont="1" applyBorder="1" applyAlignment="1">
      <alignment horizontal="center"/>
    </xf>
    <xf numFmtId="0" fontId="11" fillId="0" borderId="76" xfId="0" applyFont="1" applyBorder="1" applyAlignment="1">
      <alignment horizontal="center" vertical="justify" wrapText="1"/>
    </xf>
    <xf numFmtId="0" fontId="11" fillId="0" borderId="77" xfId="0" applyFont="1" applyBorder="1" applyAlignment="1">
      <alignment horizontal="center" vertical="justify" wrapText="1"/>
    </xf>
    <xf numFmtId="0" fontId="24" fillId="0" borderId="81" xfId="0" applyFont="1" applyBorder="1" applyAlignment="1">
      <alignment horizontal="center" vertical="center"/>
    </xf>
    <xf numFmtId="0" fontId="24" fillId="0" borderId="85" xfId="0" applyFont="1" applyBorder="1" applyAlignment="1">
      <alignment horizontal="center" vertical="center"/>
    </xf>
    <xf numFmtId="0" fontId="24" fillId="0" borderId="88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justify" wrapText="1"/>
    </xf>
    <xf numFmtId="0" fontId="11" fillId="0" borderId="85" xfId="0" applyFont="1" applyBorder="1" applyAlignment="1">
      <alignment horizontal="center" vertical="justify" wrapText="1"/>
    </xf>
    <xf numFmtId="0" fontId="11" fillId="0" borderId="88" xfId="0" applyFont="1" applyBorder="1" applyAlignment="1">
      <alignment horizontal="center" vertical="justify" wrapText="1"/>
    </xf>
    <xf numFmtId="0" fontId="11" fillId="0" borderId="81" xfId="0" applyFont="1" applyBorder="1" applyAlignment="1">
      <alignment horizontal="center" vertical="center" wrapText="1"/>
    </xf>
    <xf numFmtId="0" fontId="11" fillId="0" borderId="85" xfId="0" applyFont="1" applyBorder="1" applyAlignment="1">
      <alignment horizontal="center" vertical="center" wrapText="1"/>
    </xf>
    <xf numFmtId="0" fontId="11" fillId="0" borderId="88" xfId="0" applyFont="1" applyBorder="1" applyAlignment="1">
      <alignment horizontal="center" vertical="center" wrapText="1"/>
    </xf>
    <xf numFmtId="0" fontId="11" fillId="0" borderId="78" xfId="0" applyFont="1" applyBorder="1" applyAlignment="1">
      <alignment horizontal="center"/>
    </xf>
    <xf numFmtId="0" fontId="11" fillId="0" borderId="88" xfId="0" applyFont="1" applyBorder="1" applyAlignment="1">
      <alignment horizontal="center"/>
    </xf>
    <xf numFmtId="0" fontId="11" fillId="0" borderId="86" xfId="0" applyFont="1" applyBorder="1" applyAlignment="1">
      <alignment horizontal="center"/>
    </xf>
    <xf numFmtId="0" fontId="11" fillId="0" borderId="87" xfId="0" applyFont="1" applyBorder="1" applyAlignment="1">
      <alignment horizontal="center"/>
    </xf>
    <xf numFmtId="0" fontId="11" fillId="0" borderId="78" xfId="0" applyFont="1" applyBorder="1" applyAlignment="1">
      <alignment horizontal="center" vertical="justify" wrapText="1"/>
    </xf>
    <xf numFmtId="0" fontId="11" fillId="0" borderId="78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/>
    </xf>
    <xf numFmtId="0" fontId="11" fillId="0" borderId="83" xfId="0" applyFont="1" applyBorder="1" applyAlignment="1">
      <alignment horizontal="center"/>
    </xf>
    <xf numFmtId="0" fontId="11" fillId="0" borderId="84" xfId="0" applyFont="1" applyBorder="1" applyAlignment="1">
      <alignment horizontal="center"/>
    </xf>
  </cellXfs>
  <cellStyles count="4">
    <cellStyle name="Millares" xfId="3" builtinId="3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4B1FE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5</xdr:row>
      <xdr:rowOff>0</xdr:rowOff>
    </xdr:from>
    <xdr:to>
      <xdr:col>2</xdr:col>
      <xdr:colOff>742950</xdr:colOff>
      <xdr:row>5</xdr:row>
      <xdr:rowOff>1</xdr:rowOff>
    </xdr:to>
    <xdr:cxnSp macro="">
      <xdr:nvCxnSpPr>
        <xdr:cNvPr id="50" name="49 Conector recto"/>
        <xdr:cNvCxnSpPr/>
      </xdr:nvCxnSpPr>
      <xdr:spPr>
        <a:xfrm flipV="1">
          <a:off x="990600" y="971550"/>
          <a:ext cx="733425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35</xdr:row>
      <xdr:rowOff>9525</xdr:rowOff>
    </xdr:from>
    <xdr:to>
      <xdr:col>2</xdr:col>
      <xdr:colOff>933450</xdr:colOff>
      <xdr:row>35</xdr:row>
      <xdr:rowOff>9527</xdr:rowOff>
    </xdr:to>
    <xdr:cxnSp macro="">
      <xdr:nvCxnSpPr>
        <xdr:cNvPr id="51" name="50 Conector recto"/>
        <xdr:cNvCxnSpPr/>
      </xdr:nvCxnSpPr>
      <xdr:spPr>
        <a:xfrm flipV="1">
          <a:off x="981075" y="9020175"/>
          <a:ext cx="933450" cy="2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61</xdr:row>
      <xdr:rowOff>180975</xdr:rowOff>
    </xdr:from>
    <xdr:to>
      <xdr:col>2</xdr:col>
      <xdr:colOff>752475</xdr:colOff>
      <xdr:row>61</xdr:row>
      <xdr:rowOff>180976</xdr:rowOff>
    </xdr:to>
    <xdr:cxnSp macro="">
      <xdr:nvCxnSpPr>
        <xdr:cNvPr id="52" name="51 Conector recto"/>
        <xdr:cNvCxnSpPr/>
      </xdr:nvCxnSpPr>
      <xdr:spPr>
        <a:xfrm flipV="1">
          <a:off x="1000125" y="13620750"/>
          <a:ext cx="733425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</xdr:row>
      <xdr:rowOff>180975</xdr:rowOff>
    </xdr:from>
    <xdr:to>
      <xdr:col>2</xdr:col>
      <xdr:colOff>457200</xdr:colOff>
      <xdr:row>5</xdr:row>
      <xdr:rowOff>182563</xdr:rowOff>
    </xdr:to>
    <xdr:cxnSp macro="">
      <xdr:nvCxnSpPr>
        <xdr:cNvPr id="53" name="52 Conector recto"/>
        <xdr:cNvCxnSpPr/>
      </xdr:nvCxnSpPr>
      <xdr:spPr>
        <a:xfrm>
          <a:off x="981075" y="1152525"/>
          <a:ext cx="457200" cy="1588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523875</xdr:colOff>
      <xdr:row>8</xdr:row>
      <xdr:rowOff>182563</xdr:rowOff>
    </xdr:to>
    <xdr:cxnSp macro="">
      <xdr:nvCxnSpPr>
        <xdr:cNvPr id="54" name="53 Conector recto"/>
        <xdr:cNvCxnSpPr/>
      </xdr:nvCxnSpPr>
      <xdr:spPr>
        <a:xfrm>
          <a:off x="981075" y="1733550"/>
          <a:ext cx="523875" cy="1588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12</xdr:row>
      <xdr:rowOff>0</xdr:rowOff>
    </xdr:from>
    <xdr:to>
      <xdr:col>2</xdr:col>
      <xdr:colOff>342900</xdr:colOff>
      <xdr:row>12</xdr:row>
      <xdr:rowOff>1588</xdr:rowOff>
    </xdr:to>
    <xdr:cxnSp macro="">
      <xdr:nvCxnSpPr>
        <xdr:cNvPr id="55" name="54 Conector recto"/>
        <xdr:cNvCxnSpPr/>
      </xdr:nvCxnSpPr>
      <xdr:spPr>
        <a:xfrm>
          <a:off x="1000125" y="2324100"/>
          <a:ext cx="323850" cy="1588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17</xdr:row>
      <xdr:rowOff>180975</xdr:rowOff>
    </xdr:from>
    <xdr:to>
      <xdr:col>2</xdr:col>
      <xdr:colOff>847725</xdr:colOff>
      <xdr:row>17</xdr:row>
      <xdr:rowOff>182563</xdr:rowOff>
    </xdr:to>
    <xdr:cxnSp macro="">
      <xdr:nvCxnSpPr>
        <xdr:cNvPr id="56" name="55 Conector recto"/>
        <xdr:cNvCxnSpPr/>
      </xdr:nvCxnSpPr>
      <xdr:spPr>
        <a:xfrm>
          <a:off x="981075" y="2886075"/>
          <a:ext cx="847725" cy="1588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428625</xdr:colOff>
      <xdr:row>36</xdr:row>
      <xdr:rowOff>9525</xdr:rowOff>
    </xdr:from>
    <xdr:to>
      <xdr:col>2</xdr:col>
      <xdr:colOff>1343025</xdr:colOff>
      <xdr:row>36</xdr:row>
      <xdr:rowOff>11113</xdr:rowOff>
    </xdr:to>
    <xdr:cxnSp macro="">
      <xdr:nvCxnSpPr>
        <xdr:cNvPr id="58" name="57 Conector recto"/>
        <xdr:cNvCxnSpPr/>
      </xdr:nvCxnSpPr>
      <xdr:spPr>
        <a:xfrm>
          <a:off x="971550" y="9210675"/>
          <a:ext cx="1352550" cy="1588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44</xdr:row>
      <xdr:rowOff>180975</xdr:rowOff>
    </xdr:from>
    <xdr:to>
      <xdr:col>2</xdr:col>
      <xdr:colOff>1628775</xdr:colOff>
      <xdr:row>44</xdr:row>
      <xdr:rowOff>182563</xdr:rowOff>
    </xdr:to>
    <xdr:cxnSp macro="">
      <xdr:nvCxnSpPr>
        <xdr:cNvPr id="59" name="58 Conector recto"/>
        <xdr:cNvCxnSpPr/>
      </xdr:nvCxnSpPr>
      <xdr:spPr>
        <a:xfrm>
          <a:off x="990600" y="10534650"/>
          <a:ext cx="1619250" cy="1588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1905000</xdr:colOff>
      <xdr:row>3</xdr:row>
      <xdr:rowOff>190500</xdr:rowOff>
    </xdr:from>
    <xdr:to>
      <xdr:col>2</xdr:col>
      <xdr:colOff>2381250</xdr:colOff>
      <xdr:row>3</xdr:row>
      <xdr:rowOff>192088</xdr:rowOff>
    </xdr:to>
    <xdr:cxnSp macro="">
      <xdr:nvCxnSpPr>
        <xdr:cNvPr id="60" name="59 Conector recto"/>
        <xdr:cNvCxnSpPr/>
      </xdr:nvCxnSpPr>
      <xdr:spPr>
        <a:xfrm>
          <a:off x="2886075" y="771525"/>
          <a:ext cx="476250" cy="1588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1914525</xdr:colOff>
      <xdr:row>4</xdr:row>
      <xdr:rowOff>19050</xdr:rowOff>
    </xdr:from>
    <xdr:to>
      <xdr:col>2</xdr:col>
      <xdr:colOff>2390775</xdr:colOff>
      <xdr:row>4</xdr:row>
      <xdr:rowOff>20638</xdr:rowOff>
    </xdr:to>
    <xdr:cxnSp macro="">
      <xdr:nvCxnSpPr>
        <xdr:cNvPr id="61" name="60 Conector recto"/>
        <xdr:cNvCxnSpPr/>
      </xdr:nvCxnSpPr>
      <xdr:spPr>
        <a:xfrm>
          <a:off x="2895600" y="800100"/>
          <a:ext cx="476250" cy="1588"/>
        </a:xfrm>
        <a:prstGeom prst="line">
          <a:avLst/>
        </a:prstGeom>
        <a:ln cmpd="dbl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1857375</xdr:colOff>
      <xdr:row>60</xdr:row>
      <xdr:rowOff>190500</xdr:rowOff>
    </xdr:from>
    <xdr:to>
      <xdr:col>2</xdr:col>
      <xdr:colOff>2400300</xdr:colOff>
      <xdr:row>60</xdr:row>
      <xdr:rowOff>192088</xdr:rowOff>
    </xdr:to>
    <xdr:cxnSp macro="">
      <xdr:nvCxnSpPr>
        <xdr:cNvPr id="62" name="61 Conector recto"/>
        <xdr:cNvCxnSpPr/>
      </xdr:nvCxnSpPr>
      <xdr:spPr>
        <a:xfrm>
          <a:off x="2838450" y="13430250"/>
          <a:ext cx="542925" cy="1588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1857375</xdr:colOff>
      <xdr:row>61</xdr:row>
      <xdr:rowOff>19050</xdr:rowOff>
    </xdr:from>
    <xdr:to>
      <xdr:col>2</xdr:col>
      <xdr:colOff>2390775</xdr:colOff>
      <xdr:row>61</xdr:row>
      <xdr:rowOff>20638</xdr:rowOff>
    </xdr:to>
    <xdr:cxnSp macro="">
      <xdr:nvCxnSpPr>
        <xdr:cNvPr id="63" name="62 Conector recto"/>
        <xdr:cNvCxnSpPr/>
      </xdr:nvCxnSpPr>
      <xdr:spPr>
        <a:xfrm>
          <a:off x="2838450" y="13458825"/>
          <a:ext cx="533400" cy="1588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</xdr:colOff>
      <xdr:row>62</xdr:row>
      <xdr:rowOff>180975</xdr:rowOff>
    </xdr:from>
    <xdr:to>
      <xdr:col>2</xdr:col>
      <xdr:colOff>981075</xdr:colOff>
      <xdr:row>63</xdr:row>
      <xdr:rowOff>0</xdr:rowOff>
    </xdr:to>
    <xdr:cxnSp macro="">
      <xdr:nvCxnSpPr>
        <xdr:cNvPr id="64" name="63 Conector recto"/>
        <xdr:cNvCxnSpPr/>
      </xdr:nvCxnSpPr>
      <xdr:spPr>
        <a:xfrm flipV="1">
          <a:off x="1009650" y="13811250"/>
          <a:ext cx="952500" cy="95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68</xdr:row>
      <xdr:rowOff>0</xdr:rowOff>
    </xdr:from>
    <xdr:to>
      <xdr:col>2</xdr:col>
      <xdr:colOff>2533650</xdr:colOff>
      <xdr:row>68</xdr:row>
      <xdr:rowOff>1588</xdr:rowOff>
    </xdr:to>
    <xdr:cxnSp macro="">
      <xdr:nvCxnSpPr>
        <xdr:cNvPr id="65" name="64 Conector recto"/>
        <xdr:cNvCxnSpPr/>
      </xdr:nvCxnSpPr>
      <xdr:spPr>
        <a:xfrm>
          <a:off x="1000125" y="14401800"/>
          <a:ext cx="2514600" cy="1588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400050</xdr:colOff>
      <xdr:row>69</xdr:row>
      <xdr:rowOff>180975</xdr:rowOff>
    </xdr:from>
    <xdr:to>
      <xdr:col>2</xdr:col>
      <xdr:colOff>2733675</xdr:colOff>
      <xdr:row>70</xdr:row>
      <xdr:rowOff>0</xdr:rowOff>
    </xdr:to>
    <xdr:cxnSp macro="">
      <xdr:nvCxnSpPr>
        <xdr:cNvPr id="66" name="65 Conector recto"/>
        <xdr:cNvCxnSpPr/>
      </xdr:nvCxnSpPr>
      <xdr:spPr>
        <a:xfrm flipV="1">
          <a:off x="942975" y="14773275"/>
          <a:ext cx="2771775" cy="95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72</xdr:row>
      <xdr:rowOff>171450</xdr:rowOff>
    </xdr:from>
    <xdr:to>
      <xdr:col>2</xdr:col>
      <xdr:colOff>2724150</xdr:colOff>
      <xdr:row>72</xdr:row>
      <xdr:rowOff>173038</xdr:rowOff>
    </xdr:to>
    <xdr:cxnSp macro="">
      <xdr:nvCxnSpPr>
        <xdr:cNvPr id="67" name="66 Conector recto"/>
        <xdr:cNvCxnSpPr/>
      </xdr:nvCxnSpPr>
      <xdr:spPr>
        <a:xfrm>
          <a:off x="990600" y="15335250"/>
          <a:ext cx="2714625" cy="1588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78</xdr:row>
      <xdr:rowOff>0</xdr:rowOff>
    </xdr:from>
    <xdr:to>
      <xdr:col>2</xdr:col>
      <xdr:colOff>1143000</xdr:colOff>
      <xdr:row>78</xdr:row>
      <xdr:rowOff>9525</xdr:rowOff>
    </xdr:to>
    <xdr:cxnSp macro="">
      <xdr:nvCxnSpPr>
        <xdr:cNvPr id="68" name="67 Conector recto"/>
        <xdr:cNvCxnSpPr/>
      </xdr:nvCxnSpPr>
      <xdr:spPr>
        <a:xfrm flipV="1">
          <a:off x="1000125" y="16316325"/>
          <a:ext cx="1123950" cy="95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76</xdr:row>
      <xdr:rowOff>180975</xdr:rowOff>
    </xdr:from>
    <xdr:to>
      <xdr:col>2</xdr:col>
      <xdr:colOff>2781300</xdr:colOff>
      <xdr:row>76</xdr:row>
      <xdr:rowOff>182563</xdr:rowOff>
    </xdr:to>
    <xdr:cxnSp macro="">
      <xdr:nvCxnSpPr>
        <xdr:cNvPr id="69" name="68 Conector recto"/>
        <xdr:cNvCxnSpPr/>
      </xdr:nvCxnSpPr>
      <xdr:spPr>
        <a:xfrm>
          <a:off x="2543175" y="16116300"/>
          <a:ext cx="1219200" cy="1588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1552575</xdr:colOff>
      <xdr:row>77</xdr:row>
      <xdr:rowOff>19050</xdr:rowOff>
    </xdr:from>
    <xdr:to>
      <xdr:col>2</xdr:col>
      <xdr:colOff>2790825</xdr:colOff>
      <xdr:row>77</xdr:row>
      <xdr:rowOff>20638</xdr:rowOff>
    </xdr:to>
    <xdr:cxnSp macro="">
      <xdr:nvCxnSpPr>
        <xdr:cNvPr id="70" name="69 Conector recto"/>
        <xdr:cNvCxnSpPr/>
      </xdr:nvCxnSpPr>
      <xdr:spPr>
        <a:xfrm>
          <a:off x="2533650" y="16144875"/>
          <a:ext cx="1238250" cy="1588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1828800</xdr:colOff>
      <xdr:row>80</xdr:row>
      <xdr:rowOff>190500</xdr:rowOff>
    </xdr:from>
    <xdr:to>
      <xdr:col>2</xdr:col>
      <xdr:colOff>2543175</xdr:colOff>
      <xdr:row>80</xdr:row>
      <xdr:rowOff>192088</xdr:rowOff>
    </xdr:to>
    <xdr:cxnSp macro="">
      <xdr:nvCxnSpPr>
        <xdr:cNvPr id="71" name="70 Conector recto"/>
        <xdr:cNvCxnSpPr/>
      </xdr:nvCxnSpPr>
      <xdr:spPr>
        <a:xfrm>
          <a:off x="2809875" y="16906875"/>
          <a:ext cx="714375" cy="1588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1828800</xdr:colOff>
      <xdr:row>81</xdr:row>
      <xdr:rowOff>28575</xdr:rowOff>
    </xdr:from>
    <xdr:to>
      <xdr:col>2</xdr:col>
      <xdr:colOff>2543175</xdr:colOff>
      <xdr:row>81</xdr:row>
      <xdr:rowOff>30163</xdr:rowOff>
    </xdr:to>
    <xdr:cxnSp macro="">
      <xdr:nvCxnSpPr>
        <xdr:cNvPr id="72" name="71 Conector recto"/>
        <xdr:cNvCxnSpPr/>
      </xdr:nvCxnSpPr>
      <xdr:spPr>
        <a:xfrm>
          <a:off x="2809875" y="16944975"/>
          <a:ext cx="714375" cy="1588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48</xdr:row>
      <xdr:rowOff>9525</xdr:rowOff>
    </xdr:from>
    <xdr:to>
      <xdr:col>2</xdr:col>
      <xdr:colOff>1619250</xdr:colOff>
      <xdr:row>48</xdr:row>
      <xdr:rowOff>11113</xdr:rowOff>
    </xdr:to>
    <xdr:cxnSp macro="">
      <xdr:nvCxnSpPr>
        <xdr:cNvPr id="73" name="72 Conector recto"/>
        <xdr:cNvCxnSpPr/>
      </xdr:nvCxnSpPr>
      <xdr:spPr>
        <a:xfrm>
          <a:off x="981075" y="9239250"/>
          <a:ext cx="1619250" cy="1588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2695575</xdr:colOff>
      <xdr:row>15</xdr:row>
      <xdr:rowOff>9525</xdr:rowOff>
    </xdr:to>
    <xdr:cxnSp macro="">
      <xdr:nvCxnSpPr>
        <xdr:cNvPr id="75" name="74 Conector recto"/>
        <xdr:cNvCxnSpPr/>
      </xdr:nvCxnSpPr>
      <xdr:spPr>
        <a:xfrm flipV="1">
          <a:off x="990600" y="2895600"/>
          <a:ext cx="2686050" cy="95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419100</xdr:colOff>
      <xdr:row>41</xdr:row>
      <xdr:rowOff>171450</xdr:rowOff>
    </xdr:from>
    <xdr:to>
      <xdr:col>2</xdr:col>
      <xdr:colOff>1552575</xdr:colOff>
      <xdr:row>41</xdr:row>
      <xdr:rowOff>171451</xdr:rowOff>
    </xdr:to>
    <xdr:cxnSp macro="">
      <xdr:nvCxnSpPr>
        <xdr:cNvPr id="77" name="76 Conector recto"/>
        <xdr:cNvCxnSpPr/>
      </xdr:nvCxnSpPr>
      <xdr:spPr>
        <a:xfrm>
          <a:off x="962025" y="8048625"/>
          <a:ext cx="1571625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57</xdr:row>
      <xdr:rowOff>0</xdr:rowOff>
    </xdr:from>
    <xdr:to>
      <xdr:col>2</xdr:col>
      <xdr:colOff>2371725</xdr:colOff>
      <xdr:row>57</xdr:row>
      <xdr:rowOff>0</xdr:rowOff>
    </xdr:to>
    <xdr:cxnSp macro="">
      <xdr:nvCxnSpPr>
        <xdr:cNvPr id="80" name="79 Conector recto"/>
        <xdr:cNvCxnSpPr/>
      </xdr:nvCxnSpPr>
      <xdr:spPr>
        <a:xfrm>
          <a:off x="990600" y="10953750"/>
          <a:ext cx="2362200" cy="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66</xdr:row>
      <xdr:rowOff>0</xdr:rowOff>
    </xdr:from>
    <xdr:to>
      <xdr:col>2</xdr:col>
      <xdr:colOff>1962150</xdr:colOff>
      <xdr:row>66</xdr:row>
      <xdr:rowOff>0</xdr:rowOff>
    </xdr:to>
    <xdr:cxnSp macro="">
      <xdr:nvCxnSpPr>
        <xdr:cNvPr id="81" name="80 Conector recto"/>
        <xdr:cNvCxnSpPr/>
      </xdr:nvCxnSpPr>
      <xdr:spPr>
        <a:xfrm>
          <a:off x="981075" y="12706350"/>
          <a:ext cx="196215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381003</xdr:colOff>
      <xdr:row>3</xdr:row>
      <xdr:rowOff>19049</xdr:rowOff>
    </xdr:from>
    <xdr:to>
      <xdr:col>3</xdr:col>
      <xdr:colOff>390525</xdr:colOff>
      <xdr:row>97</xdr:row>
      <xdr:rowOff>171450</xdr:rowOff>
    </xdr:to>
    <xdr:cxnSp macro="">
      <xdr:nvCxnSpPr>
        <xdr:cNvPr id="30" name="29 Conector recto"/>
        <xdr:cNvCxnSpPr/>
      </xdr:nvCxnSpPr>
      <xdr:spPr>
        <a:xfrm rot="16200000" flipH="1">
          <a:off x="-3438524" y="9715501"/>
          <a:ext cx="18240376" cy="952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771525</xdr:colOff>
      <xdr:row>12</xdr:row>
      <xdr:rowOff>9525</xdr:rowOff>
    </xdr:from>
    <xdr:to>
      <xdr:col>7</xdr:col>
      <xdr:colOff>1838325</xdr:colOff>
      <xdr:row>12</xdr:row>
      <xdr:rowOff>11113</xdr:rowOff>
    </xdr:to>
    <xdr:cxnSp macro="">
      <xdr:nvCxnSpPr>
        <xdr:cNvPr id="9" name="8 Conector recto"/>
        <xdr:cNvCxnSpPr/>
      </xdr:nvCxnSpPr>
      <xdr:spPr>
        <a:xfrm>
          <a:off x="5238750" y="2038350"/>
          <a:ext cx="1066800" cy="1588"/>
        </a:xfrm>
        <a:prstGeom prst="line">
          <a:avLst/>
        </a:prstGeom>
        <a:ln w="34925" cmpd="dbl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1047750</xdr:colOff>
      <xdr:row>4</xdr:row>
      <xdr:rowOff>0</xdr:rowOff>
    </xdr:from>
    <xdr:to>
      <xdr:col>7</xdr:col>
      <xdr:colOff>1504950</xdr:colOff>
      <xdr:row>4</xdr:row>
      <xdr:rowOff>1588</xdr:rowOff>
    </xdr:to>
    <xdr:cxnSp macro="">
      <xdr:nvCxnSpPr>
        <xdr:cNvPr id="10" name="9 Conector recto"/>
        <xdr:cNvCxnSpPr/>
      </xdr:nvCxnSpPr>
      <xdr:spPr>
        <a:xfrm>
          <a:off x="5514975" y="742950"/>
          <a:ext cx="457200" cy="1588"/>
        </a:xfrm>
        <a:prstGeom prst="line">
          <a:avLst/>
        </a:prstGeom>
        <a:ln w="34925" cmpd="dbl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13</xdr:row>
      <xdr:rowOff>0</xdr:rowOff>
    </xdr:from>
    <xdr:to>
      <xdr:col>11</xdr:col>
      <xdr:colOff>38100</xdr:colOff>
      <xdr:row>15</xdr:row>
      <xdr:rowOff>180975</xdr:rowOff>
    </xdr:to>
    <xdr:cxnSp macro="">
      <xdr:nvCxnSpPr>
        <xdr:cNvPr id="11" name="10 Conector recto"/>
        <xdr:cNvCxnSpPr/>
      </xdr:nvCxnSpPr>
      <xdr:spPr>
        <a:xfrm>
          <a:off x="4467225" y="2209800"/>
          <a:ext cx="4286250" cy="36195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1019175</xdr:colOff>
      <xdr:row>4</xdr:row>
      <xdr:rowOff>0</xdr:rowOff>
    </xdr:from>
    <xdr:to>
      <xdr:col>1</xdr:col>
      <xdr:colOff>1466850</xdr:colOff>
      <xdr:row>4</xdr:row>
      <xdr:rowOff>1588</xdr:rowOff>
    </xdr:to>
    <xdr:cxnSp macro="">
      <xdr:nvCxnSpPr>
        <xdr:cNvPr id="12" name="11 Conector recto"/>
        <xdr:cNvCxnSpPr/>
      </xdr:nvCxnSpPr>
      <xdr:spPr>
        <a:xfrm>
          <a:off x="1323975" y="742950"/>
          <a:ext cx="447675" cy="1588"/>
        </a:xfrm>
        <a:prstGeom prst="line">
          <a:avLst/>
        </a:prstGeom>
        <a:ln w="34925" cmpd="dbl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676275</xdr:colOff>
      <xdr:row>5</xdr:row>
      <xdr:rowOff>1588</xdr:rowOff>
    </xdr:to>
    <xdr:cxnSp macro="">
      <xdr:nvCxnSpPr>
        <xdr:cNvPr id="13" name="12 Conector recto"/>
        <xdr:cNvCxnSpPr/>
      </xdr:nvCxnSpPr>
      <xdr:spPr>
        <a:xfrm>
          <a:off x="304800" y="923925"/>
          <a:ext cx="676275" cy="1588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790575</xdr:colOff>
      <xdr:row>11</xdr:row>
      <xdr:rowOff>1588</xdr:rowOff>
    </xdr:to>
    <xdr:cxnSp macro="">
      <xdr:nvCxnSpPr>
        <xdr:cNvPr id="14" name="13 Conector recto"/>
        <xdr:cNvCxnSpPr/>
      </xdr:nvCxnSpPr>
      <xdr:spPr>
        <a:xfrm>
          <a:off x="304800" y="2028825"/>
          <a:ext cx="790575" cy="1588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676275</xdr:colOff>
      <xdr:row>5</xdr:row>
      <xdr:rowOff>1588</xdr:rowOff>
    </xdr:to>
    <xdr:cxnSp macro="">
      <xdr:nvCxnSpPr>
        <xdr:cNvPr id="15" name="14 Conector recto"/>
        <xdr:cNvCxnSpPr/>
      </xdr:nvCxnSpPr>
      <xdr:spPr>
        <a:xfrm>
          <a:off x="4467225" y="923925"/>
          <a:ext cx="676275" cy="1588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1333501</xdr:colOff>
      <xdr:row>56</xdr:row>
      <xdr:rowOff>180976</xdr:rowOff>
    </xdr:from>
    <xdr:to>
      <xdr:col>1</xdr:col>
      <xdr:colOff>1708485</xdr:colOff>
      <xdr:row>57</xdr:row>
      <xdr:rowOff>172510</xdr:rowOff>
    </xdr:to>
    <xdr:sp macro="" textlink="">
      <xdr:nvSpPr>
        <xdr:cNvPr id="2" name="1 CuadroTexto"/>
        <xdr:cNvSpPr txBox="1"/>
      </xdr:nvSpPr>
      <xdr:spPr>
        <a:xfrm>
          <a:off x="2095501" y="8458201"/>
          <a:ext cx="374984" cy="1820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900"/>
            <a:t>01)</a:t>
          </a:r>
        </a:p>
      </xdr:txBody>
    </xdr:sp>
    <xdr:clientData/>
  </xdr:twoCellAnchor>
  <xdr:twoCellAnchor>
    <xdr:from>
      <xdr:col>1</xdr:col>
      <xdr:colOff>1333501</xdr:colOff>
      <xdr:row>57</xdr:row>
      <xdr:rowOff>169209</xdr:rowOff>
    </xdr:from>
    <xdr:to>
      <xdr:col>1</xdr:col>
      <xdr:colOff>1708485</xdr:colOff>
      <xdr:row>58</xdr:row>
      <xdr:rowOff>171451</xdr:rowOff>
    </xdr:to>
    <xdr:sp macro="" textlink="">
      <xdr:nvSpPr>
        <xdr:cNvPr id="3" name="2 CuadroTexto"/>
        <xdr:cNvSpPr txBox="1"/>
      </xdr:nvSpPr>
      <xdr:spPr>
        <a:xfrm>
          <a:off x="2095501" y="8636934"/>
          <a:ext cx="374984" cy="1927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900"/>
            <a:t>03)</a:t>
          </a:r>
        </a:p>
      </xdr:txBody>
    </xdr:sp>
    <xdr:clientData/>
  </xdr:twoCellAnchor>
  <xdr:twoCellAnchor>
    <xdr:from>
      <xdr:col>1</xdr:col>
      <xdr:colOff>1333501</xdr:colOff>
      <xdr:row>58</xdr:row>
      <xdr:rowOff>180975</xdr:rowOff>
    </xdr:from>
    <xdr:to>
      <xdr:col>1</xdr:col>
      <xdr:colOff>1708485</xdr:colOff>
      <xdr:row>59</xdr:row>
      <xdr:rowOff>172509</xdr:rowOff>
    </xdr:to>
    <xdr:sp macro="" textlink="">
      <xdr:nvSpPr>
        <xdr:cNvPr id="4" name="3 CuadroTexto"/>
        <xdr:cNvSpPr txBox="1"/>
      </xdr:nvSpPr>
      <xdr:spPr>
        <a:xfrm>
          <a:off x="2095501" y="8839200"/>
          <a:ext cx="374984" cy="1820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900"/>
            <a:t>04)</a:t>
          </a:r>
        </a:p>
      </xdr:txBody>
    </xdr:sp>
    <xdr:clientData/>
  </xdr:twoCellAnchor>
  <xdr:twoCellAnchor>
    <xdr:from>
      <xdr:col>1</xdr:col>
      <xdr:colOff>1343025</xdr:colOff>
      <xdr:row>59</xdr:row>
      <xdr:rowOff>180975</xdr:rowOff>
    </xdr:from>
    <xdr:to>
      <xdr:col>1</xdr:col>
      <xdr:colOff>1704975</xdr:colOff>
      <xdr:row>60</xdr:row>
      <xdr:rowOff>171451</xdr:rowOff>
    </xdr:to>
    <xdr:sp macro="" textlink="">
      <xdr:nvSpPr>
        <xdr:cNvPr id="5" name="4 CuadroTexto"/>
        <xdr:cNvSpPr txBox="1"/>
      </xdr:nvSpPr>
      <xdr:spPr>
        <a:xfrm>
          <a:off x="2105025" y="9029700"/>
          <a:ext cx="361950" cy="1809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900"/>
            <a:t>12)</a:t>
          </a:r>
        </a:p>
      </xdr:txBody>
    </xdr:sp>
    <xdr:clientData/>
  </xdr:twoCellAnchor>
  <xdr:twoCellAnchor>
    <xdr:from>
      <xdr:col>1</xdr:col>
      <xdr:colOff>1343025</xdr:colOff>
      <xdr:row>60</xdr:row>
      <xdr:rowOff>180975</xdr:rowOff>
    </xdr:from>
    <xdr:to>
      <xdr:col>1</xdr:col>
      <xdr:colOff>1704975</xdr:colOff>
      <xdr:row>61</xdr:row>
      <xdr:rowOff>171451</xdr:rowOff>
    </xdr:to>
    <xdr:sp macro="" textlink="">
      <xdr:nvSpPr>
        <xdr:cNvPr id="6" name="5 CuadroTexto"/>
        <xdr:cNvSpPr txBox="1"/>
      </xdr:nvSpPr>
      <xdr:spPr>
        <a:xfrm>
          <a:off x="2105025" y="9220200"/>
          <a:ext cx="361950" cy="1809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900"/>
            <a:t>13)</a:t>
          </a:r>
        </a:p>
      </xdr:txBody>
    </xdr:sp>
    <xdr:clientData/>
  </xdr:twoCellAnchor>
  <xdr:twoCellAnchor>
    <xdr:from>
      <xdr:col>4</xdr:col>
      <xdr:colOff>0</xdr:colOff>
      <xdr:row>57</xdr:row>
      <xdr:rowOff>28575</xdr:rowOff>
    </xdr:from>
    <xdr:to>
      <xdr:col>4</xdr:col>
      <xdr:colOff>361951</xdr:colOff>
      <xdr:row>57</xdr:row>
      <xdr:rowOff>200024</xdr:rowOff>
    </xdr:to>
    <xdr:sp macro="" textlink="">
      <xdr:nvSpPr>
        <xdr:cNvPr id="8" name="7 CuadroTexto"/>
        <xdr:cNvSpPr txBox="1"/>
      </xdr:nvSpPr>
      <xdr:spPr>
        <a:xfrm>
          <a:off x="5295900" y="8677275"/>
          <a:ext cx="361951" cy="1619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900"/>
            <a:t>(6</a:t>
          </a:r>
        </a:p>
      </xdr:txBody>
    </xdr:sp>
    <xdr:clientData/>
  </xdr:twoCellAnchor>
  <xdr:twoCellAnchor>
    <xdr:from>
      <xdr:col>4</xdr:col>
      <xdr:colOff>0</xdr:colOff>
      <xdr:row>58</xdr:row>
      <xdr:rowOff>28575</xdr:rowOff>
    </xdr:from>
    <xdr:to>
      <xdr:col>4</xdr:col>
      <xdr:colOff>361951</xdr:colOff>
      <xdr:row>58</xdr:row>
      <xdr:rowOff>200024</xdr:rowOff>
    </xdr:to>
    <xdr:sp macro="" textlink="">
      <xdr:nvSpPr>
        <xdr:cNvPr id="9" name="8 CuadroTexto"/>
        <xdr:cNvSpPr txBox="1"/>
      </xdr:nvSpPr>
      <xdr:spPr>
        <a:xfrm>
          <a:off x="5295900" y="8867775"/>
          <a:ext cx="361951" cy="1523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900"/>
            <a:t>(8</a:t>
          </a:r>
        </a:p>
      </xdr:txBody>
    </xdr:sp>
    <xdr:clientData/>
  </xdr:twoCellAnchor>
  <xdr:twoCellAnchor>
    <xdr:from>
      <xdr:col>4</xdr:col>
      <xdr:colOff>0</xdr:colOff>
      <xdr:row>59</xdr:row>
      <xdr:rowOff>19050</xdr:rowOff>
    </xdr:from>
    <xdr:to>
      <xdr:col>4</xdr:col>
      <xdr:colOff>361951</xdr:colOff>
      <xdr:row>59</xdr:row>
      <xdr:rowOff>190499</xdr:rowOff>
    </xdr:to>
    <xdr:sp macro="" textlink="">
      <xdr:nvSpPr>
        <xdr:cNvPr id="10" name="9 CuadroTexto"/>
        <xdr:cNvSpPr txBox="1"/>
      </xdr:nvSpPr>
      <xdr:spPr>
        <a:xfrm>
          <a:off x="5295900" y="9039225"/>
          <a:ext cx="361951" cy="1619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900"/>
            <a:t>(10</a:t>
          </a:r>
        </a:p>
      </xdr:txBody>
    </xdr:sp>
    <xdr:clientData/>
  </xdr:twoCellAnchor>
  <xdr:twoCellAnchor>
    <xdr:from>
      <xdr:col>4</xdr:col>
      <xdr:colOff>0</xdr:colOff>
      <xdr:row>60</xdr:row>
      <xdr:rowOff>19050</xdr:rowOff>
    </xdr:from>
    <xdr:to>
      <xdr:col>4</xdr:col>
      <xdr:colOff>361951</xdr:colOff>
      <xdr:row>60</xdr:row>
      <xdr:rowOff>190499</xdr:rowOff>
    </xdr:to>
    <xdr:sp macro="" textlink="">
      <xdr:nvSpPr>
        <xdr:cNvPr id="11" name="10 CuadroTexto"/>
        <xdr:cNvSpPr txBox="1"/>
      </xdr:nvSpPr>
      <xdr:spPr>
        <a:xfrm>
          <a:off x="5295900" y="9220200"/>
          <a:ext cx="361951" cy="1619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900"/>
            <a:t>(11</a:t>
          </a:r>
        </a:p>
      </xdr:txBody>
    </xdr:sp>
    <xdr:clientData/>
  </xdr:twoCellAnchor>
  <xdr:twoCellAnchor>
    <xdr:from>
      <xdr:col>1</xdr:col>
      <xdr:colOff>895350</xdr:colOff>
      <xdr:row>86</xdr:row>
      <xdr:rowOff>0</xdr:rowOff>
    </xdr:from>
    <xdr:to>
      <xdr:col>2</xdr:col>
      <xdr:colOff>114300</xdr:colOff>
      <xdr:row>86</xdr:row>
      <xdr:rowOff>0</xdr:rowOff>
    </xdr:to>
    <xdr:sp macro="" textlink="">
      <xdr:nvSpPr>
        <xdr:cNvPr id="12" name="Line 449"/>
        <xdr:cNvSpPr>
          <a:spLocks noChangeShapeType="1"/>
        </xdr:cNvSpPr>
      </xdr:nvSpPr>
      <xdr:spPr bwMode="auto">
        <a:xfrm>
          <a:off x="2819400" y="14239875"/>
          <a:ext cx="93345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85</xdr:row>
      <xdr:rowOff>9525</xdr:rowOff>
    </xdr:from>
    <xdr:to>
      <xdr:col>2</xdr:col>
      <xdr:colOff>114300</xdr:colOff>
      <xdr:row>85</xdr:row>
      <xdr:rowOff>9525</xdr:rowOff>
    </xdr:to>
    <xdr:sp macro="" textlink="">
      <xdr:nvSpPr>
        <xdr:cNvPr id="13" name="Line 448"/>
        <xdr:cNvSpPr>
          <a:spLocks noChangeShapeType="1"/>
        </xdr:cNvSpPr>
      </xdr:nvSpPr>
      <xdr:spPr bwMode="auto">
        <a:xfrm>
          <a:off x="1685925" y="13858875"/>
          <a:ext cx="9048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1343025</xdr:colOff>
      <xdr:row>61</xdr:row>
      <xdr:rowOff>182562</xdr:rowOff>
    </xdr:from>
    <xdr:to>
      <xdr:col>1</xdr:col>
      <xdr:colOff>1704975</xdr:colOff>
      <xdr:row>62</xdr:row>
      <xdr:rowOff>162984</xdr:rowOff>
    </xdr:to>
    <xdr:sp macro="" textlink="">
      <xdr:nvSpPr>
        <xdr:cNvPr id="14" name="13 CuadroTexto"/>
        <xdr:cNvSpPr txBox="1"/>
      </xdr:nvSpPr>
      <xdr:spPr>
        <a:xfrm>
          <a:off x="2105025" y="9412287"/>
          <a:ext cx="361950" cy="1709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900"/>
            <a:t>14)</a:t>
          </a:r>
        </a:p>
      </xdr:txBody>
    </xdr:sp>
    <xdr:clientData/>
  </xdr:twoCellAnchor>
  <xdr:twoCellAnchor>
    <xdr:from>
      <xdr:col>2</xdr:col>
      <xdr:colOff>0</xdr:colOff>
      <xdr:row>63</xdr:row>
      <xdr:rowOff>9525</xdr:rowOff>
    </xdr:from>
    <xdr:to>
      <xdr:col>4</xdr:col>
      <xdr:colOff>9525</xdr:colOff>
      <xdr:row>63</xdr:row>
      <xdr:rowOff>9526</xdr:rowOff>
    </xdr:to>
    <xdr:cxnSp macro="">
      <xdr:nvCxnSpPr>
        <xdr:cNvPr id="17" name="16 Conector recto"/>
        <xdr:cNvCxnSpPr/>
      </xdr:nvCxnSpPr>
      <xdr:spPr>
        <a:xfrm flipV="1">
          <a:off x="2476500" y="9620250"/>
          <a:ext cx="166687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552450</xdr:colOff>
      <xdr:row>4</xdr:row>
      <xdr:rowOff>0</xdr:rowOff>
    </xdr:from>
    <xdr:to>
      <xdr:col>5</xdr:col>
      <xdr:colOff>552450</xdr:colOff>
      <xdr:row>133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24425" y="781050"/>
          <a:ext cx="0" cy="25498425"/>
        </a:xfrm>
        <a:prstGeom prst="line">
          <a:avLst/>
        </a:prstGeom>
        <a:ln>
          <a:headEnd/>
          <a:tailE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552450</xdr:colOff>
      <xdr:row>3</xdr:row>
      <xdr:rowOff>190500</xdr:rowOff>
    </xdr:from>
    <xdr:to>
      <xdr:col>6</xdr:col>
      <xdr:colOff>552450</xdr:colOff>
      <xdr:row>133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676900" y="771525"/>
          <a:ext cx="0" cy="25507950"/>
        </a:xfrm>
        <a:prstGeom prst="line">
          <a:avLst/>
        </a:prstGeom>
        <a:ln>
          <a:headEnd/>
          <a:tailE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/>
        <a:lstStyle/>
        <a:p>
          <a:endParaRPr lang="en-US"/>
        </a:p>
      </xdr:txBody>
    </xdr:sp>
    <xdr:clientData/>
  </xdr:twoCellAnchor>
  <xdr:twoCellAnchor>
    <xdr:from>
      <xdr:col>4</xdr:col>
      <xdr:colOff>552450</xdr:colOff>
      <xdr:row>4</xdr:row>
      <xdr:rowOff>0</xdr:rowOff>
    </xdr:from>
    <xdr:to>
      <xdr:col>4</xdr:col>
      <xdr:colOff>552450</xdr:colOff>
      <xdr:row>133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4171950" y="781050"/>
          <a:ext cx="0" cy="24231600"/>
        </a:xfrm>
        <a:prstGeom prst="line">
          <a:avLst/>
        </a:prstGeom>
        <a:ln>
          <a:headEnd/>
          <a:tailE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/>
        <a:lstStyle/>
        <a:p>
          <a:endParaRPr 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24</xdr:row>
      <xdr:rowOff>0</xdr:rowOff>
    </xdr:from>
    <xdr:to>
      <xdr:col>0</xdr:col>
      <xdr:colOff>47625</xdr:colOff>
      <xdr:row>24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 flipV="1">
          <a:off x="47625" y="4781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20</xdr:row>
      <xdr:rowOff>0</xdr:rowOff>
    </xdr:from>
    <xdr:to>
      <xdr:col>7</xdr:col>
      <xdr:colOff>0</xdr:colOff>
      <xdr:row>29</xdr:row>
      <xdr:rowOff>190500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0" y="4038600"/>
          <a:ext cx="5572125" cy="1905000"/>
        </a:xfrm>
        <a:prstGeom prst="line">
          <a:avLst/>
        </a:prstGeom>
        <a:ln>
          <a:headEnd/>
          <a:tailEnd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sp>
    <xdr:clientData/>
  </xdr:twoCellAnchor>
  <xdr:twoCellAnchor>
    <xdr:from>
      <xdr:col>0</xdr:col>
      <xdr:colOff>47625</xdr:colOff>
      <xdr:row>24</xdr:row>
      <xdr:rowOff>0</xdr:rowOff>
    </xdr:from>
    <xdr:to>
      <xdr:col>0</xdr:col>
      <xdr:colOff>47625</xdr:colOff>
      <xdr:row>24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 flipV="1">
          <a:off x="47625" y="4781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5</xdr:col>
      <xdr:colOff>1895474</xdr:colOff>
      <xdr:row>23</xdr:row>
      <xdr:rowOff>190500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2952750"/>
          <a:ext cx="5705474" cy="1714500"/>
        </a:xfrm>
        <a:prstGeom prst="line">
          <a:avLst/>
        </a:prstGeom>
        <a:ln>
          <a:solidFill>
            <a:srgbClr val="FF0000"/>
          </a:solidFill>
          <a:headEnd/>
          <a:tailEnd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22"/>
  <sheetViews>
    <sheetView workbookViewId="0">
      <selection activeCell="E49" sqref="E49"/>
    </sheetView>
  </sheetViews>
  <sheetFormatPr baseColWidth="10" defaultRowHeight="15" x14ac:dyDescent="0.25"/>
  <cols>
    <col min="1" max="1" width="8.140625" customWidth="1"/>
    <col min="2" max="2" width="6.5703125" customWidth="1"/>
    <col min="3" max="3" width="64.7109375" customWidth="1"/>
    <col min="4" max="4" width="8.42578125" style="44" customWidth="1"/>
    <col min="7" max="7" width="2" customWidth="1"/>
    <col min="257" max="257" width="8.140625" customWidth="1"/>
    <col min="258" max="258" width="6.5703125" customWidth="1"/>
    <col min="259" max="259" width="64.7109375" customWidth="1"/>
    <col min="260" max="260" width="8.42578125" customWidth="1"/>
    <col min="263" max="263" width="2" customWidth="1"/>
    <col min="513" max="513" width="8.140625" customWidth="1"/>
    <col min="514" max="514" width="6.5703125" customWidth="1"/>
    <col min="515" max="515" width="64.7109375" customWidth="1"/>
    <col min="516" max="516" width="8.42578125" customWidth="1"/>
    <col min="519" max="519" width="2" customWidth="1"/>
    <col min="769" max="769" width="8.140625" customWidth="1"/>
    <col min="770" max="770" width="6.5703125" customWidth="1"/>
    <col min="771" max="771" width="64.7109375" customWidth="1"/>
    <col min="772" max="772" width="8.42578125" customWidth="1"/>
    <col min="775" max="775" width="2" customWidth="1"/>
    <col min="1025" max="1025" width="8.140625" customWidth="1"/>
    <col min="1026" max="1026" width="6.5703125" customWidth="1"/>
    <col min="1027" max="1027" width="64.7109375" customWidth="1"/>
    <col min="1028" max="1028" width="8.42578125" customWidth="1"/>
    <col min="1031" max="1031" width="2" customWidth="1"/>
    <col min="1281" max="1281" width="8.140625" customWidth="1"/>
    <col min="1282" max="1282" width="6.5703125" customWidth="1"/>
    <col min="1283" max="1283" width="64.7109375" customWidth="1"/>
    <col min="1284" max="1284" width="8.42578125" customWidth="1"/>
    <col min="1287" max="1287" width="2" customWidth="1"/>
    <col min="1537" max="1537" width="8.140625" customWidth="1"/>
    <col min="1538" max="1538" width="6.5703125" customWidth="1"/>
    <col min="1539" max="1539" width="64.7109375" customWidth="1"/>
    <col min="1540" max="1540" width="8.42578125" customWidth="1"/>
    <col min="1543" max="1543" width="2" customWidth="1"/>
    <col min="1793" max="1793" width="8.140625" customWidth="1"/>
    <col min="1794" max="1794" width="6.5703125" customWidth="1"/>
    <col min="1795" max="1795" width="64.7109375" customWidth="1"/>
    <col min="1796" max="1796" width="8.42578125" customWidth="1"/>
    <col min="1799" max="1799" width="2" customWidth="1"/>
    <col min="2049" max="2049" width="8.140625" customWidth="1"/>
    <col min="2050" max="2050" width="6.5703125" customWidth="1"/>
    <col min="2051" max="2051" width="64.7109375" customWidth="1"/>
    <col min="2052" max="2052" width="8.42578125" customWidth="1"/>
    <col min="2055" max="2055" width="2" customWidth="1"/>
    <col min="2305" max="2305" width="8.140625" customWidth="1"/>
    <col min="2306" max="2306" width="6.5703125" customWidth="1"/>
    <col min="2307" max="2307" width="64.7109375" customWidth="1"/>
    <col min="2308" max="2308" width="8.42578125" customWidth="1"/>
    <col min="2311" max="2311" width="2" customWidth="1"/>
    <col min="2561" max="2561" width="8.140625" customWidth="1"/>
    <col min="2562" max="2562" width="6.5703125" customWidth="1"/>
    <col min="2563" max="2563" width="64.7109375" customWidth="1"/>
    <col min="2564" max="2564" width="8.42578125" customWidth="1"/>
    <col min="2567" max="2567" width="2" customWidth="1"/>
    <col min="2817" max="2817" width="8.140625" customWidth="1"/>
    <col min="2818" max="2818" width="6.5703125" customWidth="1"/>
    <col min="2819" max="2819" width="64.7109375" customWidth="1"/>
    <col min="2820" max="2820" width="8.42578125" customWidth="1"/>
    <col min="2823" max="2823" width="2" customWidth="1"/>
    <col min="3073" max="3073" width="8.140625" customWidth="1"/>
    <col min="3074" max="3074" width="6.5703125" customWidth="1"/>
    <col min="3075" max="3075" width="64.7109375" customWidth="1"/>
    <col min="3076" max="3076" width="8.42578125" customWidth="1"/>
    <col min="3079" max="3079" width="2" customWidth="1"/>
    <col min="3329" max="3329" width="8.140625" customWidth="1"/>
    <col min="3330" max="3330" width="6.5703125" customWidth="1"/>
    <col min="3331" max="3331" width="64.7109375" customWidth="1"/>
    <col min="3332" max="3332" width="8.42578125" customWidth="1"/>
    <col min="3335" max="3335" width="2" customWidth="1"/>
    <col min="3585" max="3585" width="8.140625" customWidth="1"/>
    <col min="3586" max="3586" width="6.5703125" customWidth="1"/>
    <col min="3587" max="3587" width="64.7109375" customWidth="1"/>
    <col min="3588" max="3588" width="8.42578125" customWidth="1"/>
    <col min="3591" max="3591" width="2" customWidth="1"/>
    <col min="3841" max="3841" width="8.140625" customWidth="1"/>
    <col min="3842" max="3842" width="6.5703125" customWidth="1"/>
    <col min="3843" max="3843" width="64.7109375" customWidth="1"/>
    <col min="3844" max="3844" width="8.42578125" customWidth="1"/>
    <col min="3847" max="3847" width="2" customWidth="1"/>
    <col min="4097" max="4097" width="8.140625" customWidth="1"/>
    <col min="4098" max="4098" width="6.5703125" customWidth="1"/>
    <col min="4099" max="4099" width="64.7109375" customWidth="1"/>
    <col min="4100" max="4100" width="8.42578125" customWidth="1"/>
    <col min="4103" max="4103" width="2" customWidth="1"/>
    <col min="4353" max="4353" width="8.140625" customWidth="1"/>
    <col min="4354" max="4354" width="6.5703125" customWidth="1"/>
    <col min="4355" max="4355" width="64.7109375" customWidth="1"/>
    <col min="4356" max="4356" width="8.42578125" customWidth="1"/>
    <col min="4359" max="4359" width="2" customWidth="1"/>
    <col min="4609" max="4609" width="8.140625" customWidth="1"/>
    <col min="4610" max="4610" width="6.5703125" customWidth="1"/>
    <col min="4611" max="4611" width="64.7109375" customWidth="1"/>
    <col min="4612" max="4612" width="8.42578125" customWidth="1"/>
    <col min="4615" max="4615" width="2" customWidth="1"/>
    <col min="4865" max="4865" width="8.140625" customWidth="1"/>
    <col min="4866" max="4866" width="6.5703125" customWidth="1"/>
    <col min="4867" max="4867" width="64.7109375" customWidth="1"/>
    <col min="4868" max="4868" width="8.42578125" customWidth="1"/>
    <col min="4871" max="4871" width="2" customWidth="1"/>
    <col min="5121" max="5121" width="8.140625" customWidth="1"/>
    <col min="5122" max="5122" width="6.5703125" customWidth="1"/>
    <col min="5123" max="5123" width="64.7109375" customWidth="1"/>
    <col min="5124" max="5124" width="8.42578125" customWidth="1"/>
    <col min="5127" max="5127" width="2" customWidth="1"/>
    <col min="5377" max="5377" width="8.140625" customWidth="1"/>
    <col min="5378" max="5378" width="6.5703125" customWidth="1"/>
    <col min="5379" max="5379" width="64.7109375" customWidth="1"/>
    <col min="5380" max="5380" width="8.42578125" customWidth="1"/>
    <col min="5383" max="5383" width="2" customWidth="1"/>
    <col min="5633" max="5633" width="8.140625" customWidth="1"/>
    <col min="5634" max="5634" width="6.5703125" customWidth="1"/>
    <col min="5635" max="5635" width="64.7109375" customWidth="1"/>
    <col min="5636" max="5636" width="8.42578125" customWidth="1"/>
    <col min="5639" max="5639" width="2" customWidth="1"/>
    <col min="5889" max="5889" width="8.140625" customWidth="1"/>
    <col min="5890" max="5890" width="6.5703125" customWidth="1"/>
    <col min="5891" max="5891" width="64.7109375" customWidth="1"/>
    <col min="5892" max="5892" width="8.42578125" customWidth="1"/>
    <col min="5895" max="5895" width="2" customWidth="1"/>
    <col min="6145" max="6145" width="8.140625" customWidth="1"/>
    <col min="6146" max="6146" width="6.5703125" customWidth="1"/>
    <col min="6147" max="6147" width="64.7109375" customWidth="1"/>
    <col min="6148" max="6148" width="8.42578125" customWidth="1"/>
    <col min="6151" max="6151" width="2" customWidth="1"/>
    <col min="6401" max="6401" width="8.140625" customWidth="1"/>
    <col min="6402" max="6402" width="6.5703125" customWidth="1"/>
    <col min="6403" max="6403" width="64.7109375" customWidth="1"/>
    <col min="6404" max="6404" width="8.42578125" customWidth="1"/>
    <col min="6407" max="6407" width="2" customWidth="1"/>
    <col min="6657" max="6657" width="8.140625" customWidth="1"/>
    <col min="6658" max="6658" width="6.5703125" customWidth="1"/>
    <col min="6659" max="6659" width="64.7109375" customWidth="1"/>
    <col min="6660" max="6660" width="8.42578125" customWidth="1"/>
    <col min="6663" max="6663" width="2" customWidth="1"/>
    <col min="6913" max="6913" width="8.140625" customWidth="1"/>
    <col min="6914" max="6914" width="6.5703125" customWidth="1"/>
    <col min="6915" max="6915" width="64.7109375" customWidth="1"/>
    <col min="6916" max="6916" width="8.42578125" customWidth="1"/>
    <col min="6919" max="6919" width="2" customWidth="1"/>
    <col min="7169" max="7169" width="8.140625" customWidth="1"/>
    <col min="7170" max="7170" width="6.5703125" customWidth="1"/>
    <col min="7171" max="7171" width="64.7109375" customWidth="1"/>
    <col min="7172" max="7172" width="8.42578125" customWidth="1"/>
    <col min="7175" max="7175" width="2" customWidth="1"/>
    <col min="7425" max="7425" width="8.140625" customWidth="1"/>
    <col min="7426" max="7426" width="6.5703125" customWidth="1"/>
    <col min="7427" max="7427" width="64.7109375" customWidth="1"/>
    <col min="7428" max="7428" width="8.42578125" customWidth="1"/>
    <col min="7431" max="7431" width="2" customWidth="1"/>
    <col min="7681" max="7681" width="8.140625" customWidth="1"/>
    <col min="7682" max="7682" width="6.5703125" customWidth="1"/>
    <col min="7683" max="7683" width="64.7109375" customWidth="1"/>
    <col min="7684" max="7684" width="8.42578125" customWidth="1"/>
    <col min="7687" max="7687" width="2" customWidth="1"/>
    <col min="7937" max="7937" width="8.140625" customWidth="1"/>
    <col min="7938" max="7938" width="6.5703125" customWidth="1"/>
    <col min="7939" max="7939" width="64.7109375" customWidth="1"/>
    <col min="7940" max="7940" width="8.42578125" customWidth="1"/>
    <col min="7943" max="7943" width="2" customWidth="1"/>
    <col min="8193" max="8193" width="8.140625" customWidth="1"/>
    <col min="8194" max="8194" width="6.5703125" customWidth="1"/>
    <col min="8195" max="8195" width="64.7109375" customWidth="1"/>
    <col min="8196" max="8196" width="8.42578125" customWidth="1"/>
    <col min="8199" max="8199" width="2" customWidth="1"/>
    <col min="8449" max="8449" width="8.140625" customWidth="1"/>
    <col min="8450" max="8450" width="6.5703125" customWidth="1"/>
    <col min="8451" max="8451" width="64.7109375" customWidth="1"/>
    <col min="8452" max="8452" width="8.42578125" customWidth="1"/>
    <col min="8455" max="8455" width="2" customWidth="1"/>
    <col min="8705" max="8705" width="8.140625" customWidth="1"/>
    <col min="8706" max="8706" width="6.5703125" customWidth="1"/>
    <col min="8707" max="8707" width="64.7109375" customWidth="1"/>
    <col min="8708" max="8708" width="8.42578125" customWidth="1"/>
    <col min="8711" max="8711" width="2" customWidth="1"/>
    <col min="8961" max="8961" width="8.140625" customWidth="1"/>
    <col min="8962" max="8962" width="6.5703125" customWidth="1"/>
    <col min="8963" max="8963" width="64.7109375" customWidth="1"/>
    <col min="8964" max="8964" width="8.42578125" customWidth="1"/>
    <col min="8967" max="8967" width="2" customWidth="1"/>
    <col min="9217" max="9217" width="8.140625" customWidth="1"/>
    <col min="9218" max="9218" width="6.5703125" customWidth="1"/>
    <col min="9219" max="9219" width="64.7109375" customWidth="1"/>
    <col min="9220" max="9220" width="8.42578125" customWidth="1"/>
    <col min="9223" max="9223" width="2" customWidth="1"/>
    <col min="9473" max="9473" width="8.140625" customWidth="1"/>
    <col min="9474" max="9474" width="6.5703125" customWidth="1"/>
    <col min="9475" max="9475" width="64.7109375" customWidth="1"/>
    <col min="9476" max="9476" width="8.42578125" customWidth="1"/>
    <col min="9479" max="9479" width="2" customWidth="1"/>
    <col min="9729" max="9729" width="8.140625" customWidth="1"/>
    <col min="9730" max="9730" width="6.5703125" customWidth="1"/>
    <col min="9731" max="9731" width="64.7109375" customWidth="1"/>
    <col min="9732" max="9732" width="8.42578125" customWidth="1"/>
    <col min="9735" max="9735" width="2" customWidth="1"/>
    <col min="9985" max="9985" width="8.140625" customWidth="1"/>
    <col min="9986" max="9986" width="6.5703125" customWidth="1"/>
    <col min="9987" max="9987" width="64.7109375" customWidth="1"/>
    <col min="9988" max="9988" width="8.42578125" customWidth="1"/>
    <col min="9991" max="9991" width="2" customWidth="1"/>
    <col min="10241" max="10241" width="8.140625" customWidth="1"/>
    <col min="10242" max="10242" width="6.5703125" customWidth="1"/>
    <col min="10243" max="10243" width="64.7109375" customWidth="1"/>
    <col min="10244" max="10244" width="8.42578125" customWidth="1"/>
    <col min="10247" max="10247" width="2" customWidth="1"/>
    <col min="10497" max="10497" width="8.140625" customWidth="1"/>
    <col min="10498" max="10498" width="6.5703125" customWidth="1"/>
    <col min="10499" max="10499" width="64.7109375" customWidth="1"/>
    <col min="10500" max="10500" width="8.42578125" customWidth="1"/>
    <col min="10503" max="10503" width="2" customWidth="1"/>
    <col min="10753" max="10753" width="8.140625" customWidth="1"/>
    <col min="10754" max="10754" width="6.5703125" customWidth="1"/>
    <col min="10755" max="10755" width="64.7109375" customWidth="1"/>
    <col min="10756" max="10756" width="8.42578125" customWidth="1"/>
    <col min="10759" max="10759" width="2" customWidth="1"/>
    <col min="11009" max="11009" width="8.140625" customWidth="1"/>
    <col min="11010" max="11010" width="6.5703125" customWidth="1"/>
    <col min="11011" max="11011" width="64.7109375" customWidth="1"/>
    <col min="11012" max="11012" width="8.42578125" customWidth="1"/>
    <col min="11015" max="11015" width="2" customWidth="1"/>
    <col min="11265" max="11265" width="8.140625" customWidth="1"/>
    <col min="11266" max="11266" width="6.5703125" customWidth="1"/>
    <col min="11267" max="11267" width="64.7109375" customWidth="1"/>
    <col min="11268" max="11268" width="8.42578125" customWidth="1"/>
    <col min="11271" max="11271" width="2" customWidth="1"/>
    <col min="11521" max="11521" width="8.140625" customWidth="1"/>
    <col min="11522" max="11522" width="6.5703125" customWidth="1"/>
    <col min="11523" max="11523" width="64.7109375" customWidth="1"/>
    <col min="11524" max="11524" width="8.42578125" customWidth="1"/>
    <col min="11527" max="11527" width="2" customWidth="1"/>
    <col min="11777" max="11777" width="8.140625" customWidth="1"/>
    <col min="11778" max="11778" width="6.5703125" customWidth="1"/>
    <col min="11779" max="11779" width="64.7109375" customWidth="1"/>
    <col min="11780" max="11780" width="8.42578125" customWidth="1"/>
    <col min="11783" max="11783" width="2" customWidth="1"/>
    <col min="12033" max="12033" width="8.140625" customWidth="1"/>
    <col min="12034" max="12034" width="6.5703125" customWidth="1"/>
    <col min="12035" max="12035" width="64.7109375" customWidth="1"/>
    <col min="12036" max="12036" width="8.42578125" customWidth="1"/>
    <col min="12039" max="12039" width="2" customWidth="1"/>
    <col min="12289" max="12289" width="8.140625" customWidth="1"/>
    <col min="12290" max="12290" width="6.5703125" customWidth="1"/>
    <col min="12291" max="12291" width="64.7109375" customWidth="1"/>
    <col min="12292" max="12292" width="8.42578125" customWidth="1"/>
    <col min="12295" max="12295" width="2" customWidth="1"/>
    <col min="12545" max="12545" width="8.140625" customWidth="1"/>
    <col min="12546" max="12546" width="6.5703125" customWidth="1"/>
    <col min="12547" max="12547" width="64.7109375" customWidth="1"/>
    <col min="12548" max="12548" width="8.42578125" customWidth="1"/>
    <col min="12551" max="12551" width="2" customWidth="1"/>
    <col min="12801" max="12801" width="8.140625" customWidth="1"/>
    <col min="12802" max="12802" width="6.5703125" customWidth="1"/>
    <col min="12803" max="12803" width="64.7109375" customWidth="1"/>
    <col min="12804" max="12804" width="8.42578125" customWidth="1"/>
    <col min="12807" max="12807" width="2" customWidth="1"/>
    <col min="13057" max="13057" width="8.140625" customWidth="1"/>
    <col min="13058" max="13058" width="6.5703125" customWidth="1"/>
    <col min="13059" max="13059" width="64.7109375" customWidth="1"/>
    <col min="13060" max="13060" width="8.42578125" customWidth="1"/>
    <col min="13063" max="13063" width="2" customWidth="1"/>
    <col min="13313" max="13313" width="8.140625" customWidth="1"/>
    <col min="13314" max="13314" width="6.5703125" customWidth="1"/>
    <col min="13315" max="13315" width="64.7109375" customWidth="1"/>
    <col min="13316" max="13316" width="8.42578125" customWidth="1"/>
    <col min="13319" max="13319" width="2" customWidth="1"/>
    <col min="13569" max="13569" width="8.140625" customWidth="1"/>
    <col min="13570" max="13570" width="6.5703125" customWidth="1"/>
    <col min="13571" max="13571" width="64.7109375" customWidth="1"/>
    <col min="13572" max="13572" width="8.42578125" customWidth="1"/>
    <col min="13575" max="13575" width="2" customWidth="1"/>
    <col min="13825" max="13825" width="8.140625" customWidth="1"/>
    <col min="13826" max="13826" width="6.5703125" customWidth="1"/>
    <col min="13827" max="13827" width="64.7109375" customWidth="1"/>
    <col min="13828" max="13828" width="8.42578125" customWidth="1"/>
    <col min="13831" max="13831" width="2" customWidth="1"/>
    <col min="14081" max="14081" width="8.140625" customWidth="1"/>
    <col min="14082" max="14082" width="6.5703125" customWidth="1"/>
    <col min="14083" max="14083" width="64.7109375" customWidth="1"/>
    <col min="14084" max="14084" width="8.42578125" customWidth="1"/>
    <col min="14087" max="14087" width="2" customWidth="1"/>
    <col min="14337" max="14337" width="8.140625" customWidth="1"/>
    <col min="14338" max="14338" width="6.5703125" customWidth="1"/>
    <col min="14339" max="14339" width="64.7109375" customWidth="1"/>
    <col min="14340" max="14340" width="8.42578125" customWidth="1"/>
    <col min="14343" max="14343" width="2" customWidth="1"/>
    <col min="14593" max="14593" width="8.140625" customWidth="1"/>
    <col min="14594" max="14594" width="6.5703125" customWidth="1"/>
    <col min="14595" max="14595" width="64.7109375" customWidth="1"/>
    <col min="14596" max="14596" width="8.42578125" customWidth="1"/>
    <col min="14599" max="14599" width="2" customWidth="1"/>
    <col min="14849" max="14849" width="8.140625" customWidth="1"/>
    <col min="14850" max="14850" width="6.5703125" customWidth="1"/>
    <col min="14851" max="14851" width="64.7109375" customWidth="1"/>
    <col min="14852" max="14852" width="8.42578125" customWidth="1"/>
    <col min="14855" max="14855" width="2" customWidth="1"/>
    <col min="15105" max="15105" width="8.140625" customWidth="1"/>
    <col min="15106" max="15106" width="6.5703125" customWidth="1"/>
    <col min="15107" max="15107" width="64.7109375" customWidth="1"/>
    <col min="15108" max="15108" width="8.42578125" customWidth="1"/>
    <col min="15111" max="15111" width="2" customWidth="1"/>
    <col min="15361" max="15361" width="8.140625" customWidth="1"/>
    <col min="15362" max="15362" width="6.5703125" customWidth="1"/>
    <col min="15363" max="15363" width="64.7109375" customWidth="1"/>
    <col min="15364" max="15364" width="8.42578125" customWidth="1"/>
    <col min="15367" max="15367" width="2" customWidth="1"/>
    <col min="15617" max="15617" width="8.140625" customWidth="1"/>
    <col min="15618" max="15618" width="6.5703125" customWidth="1"/>
    <col min="15619" max="15619" width="64.7109375" customWidth="1"/>
    <col min="15620" max="15620" width="8.42578125" customWidth="1"/>
    <col min="15623" max="15623" width="2" customWidth="1"/>
    <col min="15873" max="15873" width="8.140625" customWidth="1"/>
    <col min="15874" max="15874" width="6.5703125" customWidth="1"/>
    <col min="15875" max="15875" width="64.7109375" customWidth="1"/>
    <col min="15876" max="15876" width="8.42578125" customWidth="1"/>
    <col min="15879" max="15879" width="2" customWidth="1"/>
    <col min="16129" max="16129" width="8.140625" customWidth="1"/>
    <col min="16130" max="16130" width="6.5703125" customWidth="1"/>
    <col min="16131" max="16131" width="64.7109375" customWidth="1"/>
    <col min="16132" max="16132" width="8.42578125" customWidth="1"/>
    <col min="16135" max="16135" width="2" customWidth="1"/>
  </cols>
  <sheetData>
    <row r="1" spans="1:7" x14ac:dyDescent="0.25">
      <c r="A1" s="329" t="s">
        <v>0</v>
      </c>
      <c r="B1" s="329"/>
      <c r="C1" s="329"/>
      <c r="D1" s="329"/>
      <c r="E1" s="329"/>
      <c r="F1" s="329"/>
      <c r="G1" s="1"/>
    </row>
    <row r="2" spans="1:7" x14ac:dyDescent="0.25">
      <c r="A2" s="330" t="s">
        <v>36</v>
      </c>
      <c r="B2" s="330"/>
      <c r="C2" s="330"/>
      <c r="D2" s="330"/>
      <c r="E2" s="330"/>
      <c r="F2" s="330"/>
      <c r="G2" s="2"/>
    </row>
    <row r="3" spans="1:7" ht="15.75" thickBot="1" x14ac:dyDescent="0.3">
      <c r="A3" s="331" t="s">
        <v>1</v>
      </c>
      <c r="B3" s="332"/>
      <c r="C3" s="332"/>
      <c r="D3" s="332"/>
      <c r="E3" s="332"/>
      <c r="F3" s="332"/>
      <c r="G3" s="3"/>
    </row>
    <row r="4" spans="1:7" ht="15.75" thickTop="1" x14ac:dyDescent="0.25">
      <c r="A4" s="4"/>
      <c r="B4" s="5"/>
      <c r="C4" s="6" t="s">
        <v>2</v>
      </c>
      <c r="D4" s="7"/>
      <c r="E4" s="8"/>
      <c r="F4" s="8"/>
      <c r="G4" s="9"/>
    </row>
    <row r="5" spans="1:7" x14ac:dyDescent="0.25">
      <c r="A5" s="10"/>
      <c r="B5" s="11"/>
      <c r="C5" s="12" t="s">
        <v>3</v>
      </c>
      <c r="D5" s="13"/>
      <c r="E5" s="14"/>
      <c r="F5" s="14"/>
      <c r="G5" s="15"/>
    </row>
    <row r="6" spans="1:7" x14ac:dyDescent="0.25">
      <c r="A6" s="10"/>
      <c r="B6" s="11"/>
      <c r="C6" s="12" t="s">
        <v>4</v>
      </c>
      <c r="D6" s="13"/>
      <c r="E6" s="14"/>
      <c r="F6" s="14"/>
      <c r="G6" s="15"/>
    </row>
    <row r="7" spans="1:7" x14ac:dyDescent="0.25">
      <c r="A7" s="10"/>
      <c r="B7" s="11"/>
      <c r="C7" s="16" t="s">
        <v>5</v>
      </c>
      <c r="D7" s="13"/>
      <c r="E7" s="14">
        <v>5240</v>
      </c>
      <c r="F7" s="14"/>
      <c r="G7" s="15"/>
    </row>
    <row r="8" spans="1:7" ht="15.75" thickBot="1" x14ac:dyDescent="0.3">
      <c r="A8" s="10"/>
      <c r="B8" s="11"/>
      <c r="C8" s="16" t="s">
        <v>6</v>
      </c>
      <c r="D8" s="13"/>
      <c r="E8" s="17">
        <v>310</v>
      </c>
      <c r="F8" s="14">
        <f>SUM(E7:E8)</f>
        <v>5550</v>
      </c>
      <c r="G8" s="15"/>
    </row>
    <row r="9" spans="1:7" x14ac:dyDescent="0.25">
      <c r="A9" s="10"/>
      <c r="B9" s="11"/>
      <c r="C9" s="12" t="s">
        <v>7</v>
      </c>
      <c r="D9" s="13"/>
      <c r="E9" s="8"/>
      <c r="F9" s="14"/>
      <c r="G9" s="15"/>
    </row>
    <row r="10" spans="1:7" x14ac:dyDescent="0.25">
      <c r="A10" s="10"/>
      <c r="B10" s="11"/>
      <c r="C10" s="16" t="s">
        <v>37</v>
      </c>
      <c r="D10" s="13"/>
      <c r="E10" s="14">
        <v>87520</v>
      </c>
      <c r="F10" s="14"/>
      <c r="G10" s="15"/>
    </row>
    <row r="11" spans="1:7" ht="15.75" thickBot="1" x14ac:dyDescent="0.3">
      <c r="A11" s="10"/>
      <c r="B11" s="11"/>
      <c r="C11" s="16" t="s">
        <v>38</v>
      </c>
      <c r="D11" s="13"/>
      <c r="E11" s="17">
        <v>63910</v>
      </c>
      <c r="F11" s="14">
        <f>SUM(E10:E11)</f>
        <v>151430</v>
      </c>
      <c r="G11" s="15"/>
    </row>
    <row r="12" spans="1:7" x14ac:dyDescent="0.25">
      <c r="A12" s="10"/>
      <c r="B12" s="11"/>
      <c r="C12" s="12" t="s">
        <v>8</v>
      </c>
      <c r="D12" s="13"/>
      <c r="E12" s="8"/>
      <c r="F12" s="14"/>
      <c r="G12" s="15"/>
    </row>
    <row r="13" spans="1:7" x14ac:dyDescent="0.25">
      <c r="A13" s="10"/>
      <c r="B13" s="11"/>
      <c r="C13" s="16" t="s">
        <v>73</v>
      </c>
      <c r="D13" s="13"/>
      <c r="E13" s="14"/>
      <c r="F13" s="14"/>
      <c r="G13" s="15"/>
    </row>
    <row r="14" spans="1:7" x14ac:dyDescent="0.25">
      <c r="A14" s="10"/>
      <c r="B14" s="11"/>
      <c r="C14" s="16" t="s">
        <v>9</v>
      </c>
      <c r="D14" s="13"/>
      <c r="E14" s="14"/>
      <c r="F14" s="14">
        <f>'Hoja de calculos'!H3</f>
        <v>20677.62</v>
      </c>
      <c r="G14" s="15"/>
    </row>
    <row r="15" spans="1:7" x14ac:dyDescent="0.25">
      <c r="A15" s="10"/>
      <c r="B15" s="11"/>
      <c r="C15" s="12" t="s">
        <v>48</v>
      </c>
      <c r="D15" s="13"/>
      <c r="E15" s="14"/>
      <c r="F15" s="14"/>
      <c r="G15" s="15"/>
    </row>
    <row r="16" spans="1:7" x14ac:dyDescent="0.25">
      <c r="A16" s="10"/>
      <c r="B16" s="11">
        <v>1</v>
      </c>
      <c r="C16" s="16" t="s">
        <v>49</v>
      </c>
      <c r="D16" s="13"/>
      <c r="E16" s="14">
        <v>15000</v>
      </c>
      <c r="F16" s="14"/>
      <c r="G16" s="15"/>
    </row>
    <row r="17" spans="1:10" ht="15.75" thickBot="1" x14ac:dyDescent="0.3">
      <c r="A17" s="10"/>
      <c r="B17" s="11">
        <v>1</v>
      </c>
      <c r="C17" s="16" t="s">
        <v>50</v>
      </c>
      <c r="D17" s="13"/>
      <c r="E17" s="17">
        <v>12000</v>
      </c>
      <c r="F17" s="14">
        <f>SUM(E16:E17)</f>
        <v>27000</v>
      </c>
      <c r="G17" s="15"/>
    </row>
    <row r="18" spans="1:10" x14ac:dyDescent="0.25">
      <c r="A18" s="10"/>
      <c r="B18" s="11"/>
      <c r="C18" s="12" t="s">
        <v>10</v>
      </c>
      <c r="D18" s="13"/>
      <c r="E18" s="14"/>
      <c r="F18" s="14"/>
      <c r="G18" s="15"/>
    </row>
    <row r="19" spans="1:10" x14ac:dyDescent="0.25">
      <c r="A19" s="10"/>
      <c r="B19" s="11"/>
      <c r="C19" s="18" t="s">
        <v>39</v>
      </c>
      <c r="D19" s="13"/>
      <c r="E19" s="14"/>
      <c r="F19" s="14"/>
      <c r="G19" s="15"/>
    </row>
    <row r="20" spans="1:10" x14ac:dyDescent="0.25">
      <c r="A20" s="10"/>
      <c r="B20" s="11">
        <v>100</v>
      </c>
      <c r="C20" s="16" t="s">
        <v>40</v>
      </c>
      <c r="D20" s="13">
        <v>65.25</v>
      </c>
      <c r="E20" s="14">
        <f>B20*D20</f>
        <v>6525</v>
      </c>
      <c r="F20" s="14"/>
      <c r="G20" s="19"/>
      <c r="H20" s="20"/>
      <c r="I20" s="20"/>
      <c r="J20" s="21"/>
    </row>
    <row r="21" spans="1:10" x14ac:dyDescent="0.25">
      <c r="A21" s="10"/>
      <c r="B21" s="11">
        <v>100</v>
      </c>
      <c r="C21" s="16" t="s">
        <v>41</v>
      </c>
      <c r="D21" s="13">
        <f>62.44/1.12</f>
        <v>55.749999999999993</v>
      </c>
      <c r="E21" s="14">
        <f t="shared" ref="E21:E34" si="0">B21*D21</f>
        <v>5574.9999999999991</v>
      </c>
      <c r="F21" s="14"/>
      <c r="G21" s="19"/>
      <c r="H21" s="20"/>
      <c r="I21" s="20"/>
      <c r="J21" s="20"/>
    </row>
    <row r="22" spans="1:10" x14ac:dyDescent="0.25">
      <c r="A22" s="10"/>
      <c r="B22" s="11">
        <v>100</v>
      </c>
      <c r="C22" s="16" t="s">
        <v>42</v>
      </c>
      <c r="D22" s="13">
        <f>40.88/1.12</f>
        <v>36.5</v>
      </c>
      <c r="E22" s="14">
        <f t="shared" si="0"/>
        <v>3650</v>
      </c>
      <c r="F22" s="14"/>
      <c r="G22" s="19"/>
      <c r="H22" s="20"/>
      <c r="I22" s="20"/>
      <c r="J22" s="20"/>
    </row>
    <row r="23" spans="1:10" x14ac:dyDescent="0.25">
      <c r="A23" s="10"/>
      <c r="B23" s="11"/>
      <c r="C23" s="18" t="s">
        <v>43</v>
      </c>
      <c r="D23" s="22"/>
      <c r="E23" s="14"/>
      <c r="F23" s="14"/>
      <c r="G23" s="19"/>
      <c r="H23" s="20"/>
      <c r="I23" s="20"/>
      <c r="J23" s="20"/>
    </row>
    <row r="24" spans="1:10" x14ac:dyDescent="0.25">
      <c r="A24" s="10"/>
      <c r="B24" s="11">
        <v>90</v>
      </c>
      <c r="C24" s="16" t="s">
        <v>40</v>
      </c>
      <c r="D24" s="13">
        <f>31.92/1.12</f>
        <v>28.5</v>
      </c>
      <c r="E24" s="14">
        <f t="shared" si="0"/>
        <v>2565</v>
      </c>
      <c r="F24" s="14"/>
      <c r="G24" s="19"/>
      <c r="H24" s="20"/>
      <c r="I24" s="20"/>
      <c r="J24" s="20"/>
    </row>
    <row r="25" spans="1:10" x14ac:dyDescent="0.25">
      <c r="A25" s="10"/>
      <c r="B25" s="11">
        <v>90</v>
      </c>
      <c r="C25" s="16" t="s">
        <v>44</v>
      </c>
      <c r="D25" s="13">
        <f>27.72/1.12</f>
        <v>24.749999999999996</v>
      </c>
      <c r="E25" s="14">
        <f t="shared" si="0"/>
        <v>2227.4999999999995</v>
      </c>
      <c r="F25" s="14"/>
      <c r="G25" s="19"/>
      <c r="H25" s="20"/>
      <c r="I25" s="20"/>
      <c r="J25" s="20"/>
    </row>
    <row r="26" spans="1:10" x14ac:dyDescent="0.25">
      <c r="A26" s="10"/>
      <c r="B26" s="11">
        <v>90</v>
      </c>
      <c r="C26" s="16" t="s">
        <v>45</v>
      </c>
      <c r="D26" s="13">
        <f>20.44/1.12</f>
        <v>18.25</v>
      </c>
      <c r="E26" s="14">
        <f t="shared" si="0"/>
        <v>1642.5</v>
      </c>
      <c r="F26" s="14"/>
      <c r="G26" s="19"/>
      <c r="H26" s="20"/>
      <c r="I26" s="23"/>
      <c r="J26" s="20"/>
    </row>
    <row r="27" spans="1:10" x14ac:dyDescent="0.25">
      <c r="A27" s="10"/>
      <c r="B27" s="11"/>
      <c r="C27" s="18" t="s">
        <v>46</v>
      </c>
      <c r="D27" s="22"/>
      <c r="E27" s="14"/>
      <c r="F27" s="14"/>
      <c r="G27" s="19"/>
      <c r="H27" s="20"/>
      <c r="I27" s="20"/>
      <c r="J27" s="20"/>
    </row>
    <row r="28" spans="1:10" x14ac:dyDescent="0.25">
      <c r="A28" s="10"/>
      <c r="B28" s="11">
        <v>75</v>
      </c>
      <c r="C28" s="16" t="s">
        <v>40</v>
      </c>
      <c r="D28" s="13">
        <f>46.2/1.12</f>
        <v>41.25</v>
      </c>
      <c r="E28" s="14">
        <f t="shared" si="0"/>
        <v>3093.75</v>
      </c>
      <c r="F28" s="14"/>
      <c r="G28" s="19"/>
      <c r="H28" s="20"/>
      <c r="I28" s="20"/>
      <c r="J28" s="20"/>
    </row>
    <row r="29" spans="1:10" x14ac:dyDescent="0.25">
      <c r="A29" s="10"/>
      <c r="B29" s="11">
        <v>75</v>
      </c>
      <c r="C29" s="16" t="s">
        <v>41</v>
      </c>
      <c r="D29" s="13">
        <f>38.64/1.12</f>
        <v>34.5</v>
      </c>
      <c r="E29" s="14">
        <f t="shared" si="0"/>
        <v>2587.5</v>
      </c>
      <c r="F29" s="14"/>
      <c r="G29" s="19"/>
      <c r="H29" s="20"/>
      <c r="I29" s="20"/>
      <c r="J29" s="20"/>
    </row>
    <row r="30" spans="1:10" x14ac:dyDescent="0.25">
      <c r="A30" s="10"/>
      <c r="B30" s="11">
        <v>75</v>
      </c>
      <c r="C30" s="16" t="s">
        <v>42</v>
      </c>
      <c r="D30" s="13">
        <f>26.6/1.12</f>
        <v>23.75</v>
      </c>
      <c r="E30" s="14">
        <f t="shared" si="0"/>
        <v>1781.25</v>
      </c>
      <c r="F30" s="14"/>
      <c r="G30" s="19"/>
      <c r="H30" s="20"/>
      <c r="I30" s="23"/>
      <c r="J30" s="20"/>
    </row>
    <row r="31" spans="1:10" x14ac:dyDescent="0.25">
      <c r="A31" s="10"/>
      <c r="B31" s="11"/>
      <c r="C31" s="18" t="s">
        <v>47</v>
      </c>
      <c r="D31" s="13"/>
      <c r="E31" s="14"/>
      <c r="F31" s="14"/>
      <c r="G31" s="19"/>
      <c r="H31" s="20"/>
      <c r="I31" s="23"/>
      <c r="J31" s="20"/>
    </row>
    <row r="32" spans="1:10" x14ac:dyDescent="0.25">
      <c r="A32" s="10"/>
      <c r="B32" s="11">
        <v>80</v>
      </c>
      <c r="C32" s="16" t="s">
        <v>40</v>
      </c>
      <c r="D32" s="13">
        <f>24.08/1.12</f>
        <v>21.499999999999996</v>
      </c>
      <c r="E32" s="14">
        <f t="shared" si="0"/>
        <v>1719.9999999999998</v>
      </c>
      <c r="F32" s="14"/>
      <c r="G32" s="19"/>
      <c r="H32" s="20"/>
      <c r="I32" s="23"/>
      <c r="J32" s="20"/>
    </row>
    <row r="33" spans="1:10" x14ac:dyDescent="0.25">
      <c r="A33" s="10"/>
      <c r="B33" s="11">
        <v>80</v>
      </c>
      <c r="C33" s="16" t="s">
        <v>44</v>
      </c>
      <c r="D33" s="13">
        <f>19.04/1.12</f>
        <v>16.999999999999996</v>
      </c>
      <c r="E33" s="14">
        <f t="shared" si="0"/>
        <v>1359.9999999999998</v>
      </c>
      <c r="F33" s="14"/>
      <c r="G33" s="19"/>
      <c r="H33" s="20"/>
      <c r="I33" s="23"/>
      <c r="J33" s="20"/>
    </row>
    <row r="34" spans="1:10" ht="15.75" thickBot="1" x14ac:dyDescent="0.3">
      <c r="A34" s="10"/>
      <c r="B34" s="11">
        <v>80</v>
      </c>
      <c r="C34" s="16" t="s">
        <v>45</v>
      </c>
      <c r="D34" s="13">
        <f>16.8/1.12</f>
        <v>15</v>
      </c>
      <c r="E34" s="17">
        <f t="shared" si="0"/>
        <v>1200</v>
      </c>
      <c r="F34" s="14">
        <f>SUM(E20:E34)</f>
        <v>33927.5</v>
      </c>
      <c r="G34" s="19"/>
      <c r="H34" s="20"/>
      <c r="I34" s="23"/>
      <c r="J34" s="20"/>
    </row>
    <row r="35" spans="1:10" x14ac:dyDescent="0.25">
      <c r="A35" s="10"/>
      <c r="B35" s="11"/>
      <c r="C35" s="12" t="s">
        <v>11</v>
      </c>
      <c r="D35" s="22"/>
      <c r="E35" s="14"/>
      <c r="F35" s="14"/>
      <c r="G35" s="19"/>
      <c r="H35" s="20"/>
      <c r="I35" s="23"/>
      <c r="J35" s="20"/>
    </row>
    <row r="36" spans="1:10" x14ac:dyDescent="0.25">
      <c r="A36" s="10"/>
      <c r="B36" s="11"/>
      <c r="C36" s="12" t="s">
        <v>12</v>
      </c>
      <c r="D36" s="22"/>
      <c r="E36" s="8"/>
      <c r="F36" s="14"/>
      <c r="G36" s="19"/>
      <c r="H36" s="20"/>
      <c r="I36" s="23"/>
      <c r="J36" s="20"/>
    </row>
    <row r="37" spans="1:10" x14ac:dyDescent="0.25">
      <c r="A37" s="10"/>
      <c r="B37" s="11">
        <v>3</v>
      </c>
      <c r="C37" s="16" t="s">
        <v>13</v>
      </c>
      <c r="D37" s="13">
        <f>1097.6/1.12</f>
        <v>979.99999999999977</v>
      </c>
      <c r="E37" s="14">
        <f>B37*D37</f>
        <v>2939.9999999999991</v>
      </c>
      <c r="F37" s="14"/>
      <c r="G37" s="19"/>
      <c r="H37" s="20"/>
      <c r="I37" s="23"/>
      <c r="J37" s="20"/>
    </row>
    <row r="38" spans="1:10" x14ac:dyDescent="0.25">
      <c r="A38" s="10"/>
      <c r="B38" s="11">
        <v>4</v>
      </c>
      <c r="C38" s="16" t="s">
        <v>51</v>
      </c>
      <c r="D38" s="13">
        <f>616.56/1.12</f>
        <v>550.49999999999989</v>
      </c>
      <c r="E38" s="14">
        <f>B38*D38</f>
        <v>2201.9999999999995</v>
      </c>
      <c r="F38" s="14"/>
      <c r="G38" s="19"/>
      <c r="H38" s="20"/>
      <c r="I38" s="23"/>
      <c r="J38" s="20"/>
    </row>
    <row r="39" spans="1:10" x14ac:dyDescent="0.25">
      <c r="A39" s="10"/>
      <c r="B39" s="11">
        <v>1</v>
      </c>
      <c r="C39" s="16" t="s">
        <v>52</v>
      </c>
      <c r="D39" s="13"/>
      <c r="E39" s="8">
        <f>5040/1.12</f>
        <v>4500</v>
      </c>
      <c r="F39" s="14"/>
      <c r="G39" s="19"/>
      <c r="H39" s="20"/>
      <c r="I39" s="23"/>
      <c r="J39" s="20"/>
    </row>
    <row r="40" spans="1:10" x14ac:dyDescent="0.25">
      <c r="A40" s="10"/>
      <c r="B40" s="11">
        <v>2</v>
      </c>
      <c r="C40" s="16" t="s">
        <v>53</v>
      </c>
      <c r="D40" s="13">
        <f>683.2/1.12</f>
        <v>610</v>
      </c>
      <c r="E40" s="14">
        <f>B40*D40</f>
        <v>1220</v>
      </c>
      <c r="F40" s="14"/>
      <c r="G40" s="19"/>
      <c r="H40" s="20"/>
      <c r="I40" s="23"/>
      <c r="J40" s="20"/>
    </row>
    <row r="41" spans="1:10" ht="15.75" thickBot="1" x14ac:dyDescent="0.3">
      <c r="A41" s="10"/>
      <c r="B41" s="11">
        <v>2</v>
      </c>
      <c r="C41" s="16" t="s">
        <v>14</v>
      </c>
      <c r="D41" s="13">
        <f>582.4/1.12</f>
        <v>519.99999999999989</v>
      </c>
      <c r="E41" s="17">
        <f>B41*D41</f>
        <v>1039.9999999999998</v>
      </c>
      <c r="F41" s="14">
        <f>SUM(E37:E41)</f>
        <v>11901.999999999998</v>
      </c>
      <c r="G41" s="19"/>
      <c r="H41" s="20"/>
      <c r="I41" s="23"/>
      <c r="J41" s="20"/>
    </row>
    <row r="42" spans="1:10" x14ac:dyDescent="0.25">
      <c r="A42" s="10"/>
      <c r="B42" s="11"/>
      <c r="C42" s="12" t="s">
        <v>54</v>
      </c>
      <c r="D42" s="13"/>
      <c r="E42" s="14"/>
      <c r="F42" s="14"/>
      <c r="G42" s="19"/>
      <c r="H42" s="20"/>
      <c r="I42" s="23"/>
      <c r="J42" s="20"/>
    </row>
    <row r="43" spans="1:10" x14ac:dyDescent="0.25">
      <c r="A43" s="10"/>
      <c r="B43" s="11">
        <v>1</v>
      </c>
      <c r="C43" s="16" t="s">
        <v>55</v>
      </c>
      <c r="D43" s="13"/>
      <c r="E43" s="14">
        <f>57344/1.12</f>
        <v>51199.999999999993</v>
      </c>
      <c r="F43" s="14"/>
      <c r="G43" s="19"/>
      <c r="H43" s="20"/>
      <c r="I43" s="23"/>
      <c r="J43" s="20"/>
    </row>
    <row r="44" spans="1:10" ht="15.75" thickBot="1" x14ac:dyDescent="0.3">
      <c r="A44" s="10"/>
      <c r="B44" s="11">
        <v>1</v>
      </c>
      <c r="C44" s="16" t="s">
        <v>56</v>
      </c>
      <c r="D44" s="13"/>
      <c r="E44" s="17">
        <f>76384/1.12</f>
        <v>68200</v>
      </c>
      <c r="F44" s="14">
        <f>SUM(E43:E44)</f>
        <v>119400</v>
      </c>
      <c r="G44" s="19"/>
      <c r="H44" s="20"/>
      <c r="I44" s="23"/>
      <c r="J44" s="20"/>
    </row>
    <row r="45" spans="1:10" x14ac:dyDescent="0.25">
      <c r="A45" s="10"/>
      <c r="B45" s="11"/>
      <c r="C45" s="12" t="s">
        <v>15</v>
      </c>
      <c r="D45" s="13"/>
      <c r="E45" s="8"/>
      <c r="F45" s="14"/>
      <c r="G45" s="19"/>
      <c r="H45" s="20"/>
      <c r="I45" s="25"/>
      <c r="J45" s="20"/>
    </row>
    <row r="46" spans="1:10" x14ac:dyDescent="0.25">
      <c r="A46" s="10"/>
      <c r="B46" s="11">
        <v>1</v>
      </c>
      <c r="C46" s="16" t="s">
        <v>57</v>
      </c>
      <c r="D46" s="13"/>
      <c r="E46" s="14">
        <f>5432/1.12</f>
        <v>4849.9999999999991</v>
      </c>
      <c r="F46" s="14"/>
      <c r="G46" s="19"/>
      <c r="H46" s="20"/>
      <c r="I46" s="25"/>
      <c r="J46" s="20"/>
    </row>
    <row r="47" spans="1:10" ht="15.75" thickBot="1" x14ac:dyDescent="0.3">
      <c r="A47" s="10"/>
      <c r="B47" s="11">
        <v>1</v>
      </c>
      <c r="C47" s="16" t="s">
        <v>58</v>
      </c>
      <c r="D47" s="13"/>
      <c r="E47" s="17">
        <f>946.4/1.12</f>
        <v>844.99999999999989</v>
      </c>
      <c r="F47" s="14">
        <f>SUM(E46:E47)</f>
        <v>5694.9999999999991</v>
      </c>
      <c r="G47" s="19"/>
      <c r="H47" s="20"/>
      <c r="I47" s="25"/>
      <c r="J47" s="20"/>
    </row>
    <row r="48" spans="1:10" x14ac:dyDescent="0.25">
      <c r="A48" s="10"/>
      <c r="B48" s="11"/>
      <c r="C48" s="12" t="s">
        <v>16</v>
      </c>
      <c r="D48" s="13"/>
      <c r="E48" s="14"/>
      <c r="F48" s="14"/>
      <c r="G48" s="15"/>
      <c r="I48" s="1"/>
    </row>
    <row r="49" spans="1:9" x14ac:dyDescent="0.25">
      <c r="A49" s="10"/>
      <c r="B49" s="11">
        <v>6</v>
      </c>
      <c r="C49" s="16" t="s">
        <v>18</v>
      </c>
      <c r="D49" s="13">
        <f>35.28/1.12</f>
        <v>31.499999999999996</v>
      </c>
      <c r="E49" s="14">
        <f>B49*D49</f>
        <v>188.99999999999997</v>
      </c>
      <c r="F49" s="14"/>
      <c r="G49" s="15"/>
      <c r="I49" s="1"/>
    </row>
    <row r="50" spans="1:9" x14ac:dyDescent="0.25">
      <c r="A50" s="10"/>
      <c r="B50" s="11">
        <v>1</v>
      </c>
      <c r="C50" s="26" t="s">
        <v>60</v>
      </c>
      <c r="D50" s="13"/>
      <c r="E50" s="14"/>
      <c r="F50" s="14"/>
      <c r="G50" s="15"/>
    </row>
    <row r="51" spans="1:9" x14ac:dyDescent="0.25">
      <c r="A51" s="10"/>
      <c r="B51" s="11"/>
      <c r="C51" s="16" t="s">
        <v>61</v>
      </c>
      <c r="D51" s="13"/>
      <c r="E51" s="14">
        <v>175</v>
      </c>
      <c r="F51" s="14"/>
      <c r="G51" s="15"/>
    </row>
    <row r="52" spans="1:9" x14ac:dyDescent="0.25">
      <c r="A52" s="10"/>
      <c r="B52" s="11">
        <v>1</v>
      </c>
      <c r="C52" s="16" t="s">
        <v>17</v>
      </c>
      <c r="D52" s="13"/>
      <c r="E52" s="14">
        <v>50</v>
      </c>
      <c r="F52" s="14"/>
      <c r="G52" s="15"/>
    </row>
    <row r="53" spans="1:9" x14ac:dyDescent="0.25">
      <c r="A53" s="10"/>
      <c r="B53" s="11">
        <v>1</v>
      </c>
      <c r="C53" s="16" t="s">
        <v>62</v>
      </c>
      <c r="D53" s="13"/>
      <c r="E53" s="14">
        <v>300</v>
      </c>
      <c r="F53" s="14"/>
      <c r="G53" s="15"/>
    </row>
    <row r="54" spans="1:9" x14ac:dyDescent="0.25">
      <c r="A54" s="10"/>
      <c r="B54" s="11">
        <v>1</v>
      </c>
      <c r="C54" s="16" t="s">
        <v>63</v>
      </c>
      <c r="D54" s="13"/>
      <c r="E54" s="14">
        <v>60</v>
      </c>
      <c r="F54" s="14"/>
      <c r="G54" s="15"/>
    </row>
    <row r="55" spans="1:9" x14ac:dyDescent="0.25">
      <c r="A55" s="10"/>
      <c r="B55" s="11">
        <v>1</v>
      </c>
      <c r="C55" s="16" t="s">
        <v>64</v>
      </c>
      <c r="D55" s="13"/>
      <c r="E55" s="14"/>
      <c r="F55" s="27"/>
      <c r="G55" s="15"/>
    </row>
    <row r="56" spans="1:9" ht="15.75" thickBot="1" x14ac:dyDescent="0.3">
      <c r="A56" s="10"/>
      <c r="B56" s="11"/>
      <c r="C56" s="16" t="s">
        <v>82</v>
      </c>
      <c r="D56" s="13"/>
      <c r="E56" s="17">
        <f>1344/1.12</f>
        <v>1199.9999999999998</v>
      </c>
      <c r="F56" s="14">
        <f>SUM(E49:E56)</f>
        <v>1973.9999999999998</v>
      </c>
      <c r="G56" s="15"/>
    </row>
    <row r="57" spans="1:9" x14ac:dyDescent="0.25">
      <c r="A57" s="10"/>
      <c r="B57" s="11"/>
      <c r="C57" s="12" t="s">
        <v>81</v>
      </c>
      <c r="D57" s="13"/>
      <c r="E57" s="14"/>
      <c r="F57" s="14"/>
      <c r="G57" s="15"/>
    </row>
    <row r="58" spans="1:9" x14ac:dyDescent="0.25">
      <c r="A58" s="10"/>
      <c r="B58" s="11">
        <v>25</v>
      </c>
      <c r="C58" s="16" t="s">
        <v>67</v>
      </c>
      <c r="D58" s="13"/>
      <c r="E58" s="14"/>
      <c r="F58" s="27"/>
      <c r="G58" s="15"/>
    </row>
    <row r="59" spans="1:9" ht="15.75" thickBot="1" x14ac:dyDescent="0.3">
      <c r="A59" s="10"/>
      <c r="B59" s="11"/>
      <c r="C59" s="16" t="s">
        <v>140</v>
      </c>
      <c r="D59" s="13">
        <v>5000</v>
      </c>
      <c r="E59" s="14"/>
      <c r="F59" s="24">
        <f>B58*D59</f>
        <v>125000</v>
      </c>
      <c r="G59" s="15"/>
    </row>
    <row r="60" spans="1:9" ht="15.75" thickBot="1" x14ac:dyDescent="0.3">
      <c r="A60" s="10"/>
      <c r="B60" s="11"/>
      <c r="C60" s="28" t="s">
        <v>19</v>
      </c>
      <c r="D60" s="13"/>
      <c r="E60" s="8"/>
      <c r="F60" s="29">
        <f>SUM(F8:F59)</f>
        <v>502556.12</v>
      </c>
      <c r="G60" s="15"/>
    </row>
    <row r="61" spans="1:9" ht="15.75" thickTop="1" x14ac:dyDescent="0.25">
      <c r="A61" s="10"/>
      <c r="B61" s="11"/>
      <c r="C61" s="30" t="s">
        <v>20</v>
      </c>
      <c r="D61" s="13"/>
      <c r="E61" s="8"/>
      <c r="F61" s="8"/>
      <c r="G61" s="15"/>
    </row>
    <row r="62" spans="1:9" x14ac:dyDescent="0.25">
      <c r="A62" s="10"/>
      <c r="B62" s="11"/>
      <c r="C62" s="12" t="s">
        <v>3</v>
      </c>
      <c r="D62" s="13"/>
      <c r="E62" s="8"/>
      <c r="F62" s="14"/>
      <c r="G62" s="15"/>
    </row>
    <row r="63" spans="1:9" x14ac:dyDescent="0.25">
      <c r="A63" s="10"/>
      <c r="B63" s="11"/>
      <c r="C63" s="31" t="s">
        <v>21</v>
      </c>
      <c r="D63" s="13"/>
      <c r="E63" s="14"/>
      <c r="F63" s="14"/>
      <c r="G63" s="15"/>
    </row>
    <row r="64" spans="1:9" x14ac:dyDescent="0.25">
      <c r="A64" s="10"/>
      <c r="B64" s="11"/>
      <c r="C64" s="16" t="s">
        <v>66</v>
      </c>
      <c r="D64" s="13"/>
      <c r="E64" s="14">
        <v>8000</v>
      </c>
      <c r="F64" s="14"/>
      <c r="G64" s="15"/>
    </row>
    <row r="65" spans="1:7" ht="15.75" thickBot="1" x14ac:dyDescent="0.3">
      <c r="A65" s="10"/>
      <c r="B65" s="11"/>
      <c r="C65" s="16" t="s">
        <v>65</v>
      </c>
      <c r="D65" s="13"/>
      <c r="E65" s="24">
        <v>5000</v>
      </c>
      <c r="F65" s="14">
        <f>SUM(E64:E65)</f>
        <v>13000</v>
      </c>
      <c r="G65" s="15"/>
    </row>
    <row r="66" spans="1:7" x14ac:dyDescent="0.25">
      <c r="A66" s="10"/>
      <c r="B66" s="11"/>
      <c r="C66" s="12" t="s">
        <v>74</v>
      </c>
      <c r="D66" s="13"/>
      <c r="E66" s="33"/>
      <c r="F66" s="14"/>
      <c r="G66" s="15"/>
    </row>
    <row r="67" spans="1:7" x14ac:dyDescent="0.25">
      <c r="A67" s="10"/>
      <c r="B67" s="11"/>
      <c r="C67" s="16" t="s">
        <v>75</v>
      </c>
      <c r="D67" s="13"/>
      <c r="E67" s="33"/>
      <c r="F67" s="14">
        <v>5000</v>
      </c>
      <c r="G67" s="15"/>
    </row>
    <row r="68" spans="1:7" ht="15.75" customHeight="1" x14ac:dyDescent="0.25">
      <c r="A68" s="10"/>
      <c r="B68" s="11"/>
      <c r="C68" s="12" t="s">
        <v>22</v>
      </c>
      <c r="D68" s="13"/>
      <c r="E68" s="14"/>
      <c r="F68" s="14"/>
      <c r="G68" s="15"/>
    </row>
    <row r="69" spans="1:7" x14ac:dyDescent="0.25">
      <c r="A69" s="10"/>
      <c r="B69" s="11">
        <v>10</v>
      </c>
      <c r="C69" s="16" t="s">
        <v>76</v>
      </c>
      <c r="D69" s="13">
        <v>4000</v>
      </c>
      <c r="E69" s="14"/>
      <c r="F69" s="14">
        <f>B69*D69</f>
        <v>40000</v>
      </c>
      <c r="G69" s="15"/>
    </row>
    <row r="70" spans="1:7" x14ac:dyDescent="0.25">
      <c r="A70" s="10"/>
      <c r="B70" s="11"/>
      <c r="C70" s="12" t="s">
        <v>23</v>
      </c>
      <c r="D70" s="13"/>
      <c r="E70" s="8"/>
      <c r="F70" s="27"/>
      <c r="G70" s="15"/>
    </row>
    <row r="71" spans="1:7" x14ac:dyDescent="0.25">
      <c r="A71" s="10"/>
      <c r="B71" s="11"/>
      <c r="C71" s="32" t="s">
        <v>130</v>
      </c>
      <c r="D71" s="13"/>
      <c r="E71" s="14"/>
      <c r="F71" s="14"/>
      <c r="G71" s="15"/>
    </row>
    <row r="72" spans="1:7" x14ac:dyDescent="0.25">
      <c r="A72" s="10"/>
      <c r="B72" s="11"/>
      <c r="C72" s="16" t="s">
        <v>77</v>
      </c>
      <c r="D72" s="13"/>
      <c r="E72" s="14"/>
      <c r="F72" s="14">
        <v>74.400000000000006</v>
      </c>
      <c r="G72" s="15"/>
    </row>
    <row r="73" spans="1:7" x14ac:dyDescent="0.25">
      <c r="A73" s="10"/>
      <c r="B73" s="11"/>
      <c r="C73" s="12" t="s">
        <v>24</v>
      </c>
      <c r="D73" s="13"/>
      <c r="E73" s="14"/>
      <c r="F73" s="14"/>
      <c r="G73" s="15"/>
    </row>
    <row r="74" spans="1:7" x14ac:dyDescent="0.25">
      <c r="A74" s="10"/>
      <c r="B74" s="11"/>
      <c r="C74" s="16" t="s">
        <v>78</v>
      </c>
      <c r="D74" s="13"/>
      <c r="E74" s="14"/>
      <c r="F74" s="14"/>
      <c r="G74" s="15"/>
    </row>
    <row r="75" spans="1:7" ht="15.75" thickBot="1" x14ac:dyDescent="0.3">
      <c r="A75" s="10"/>
      <c r="B75" s="11"/>
      <c r="C75" s="16" t="s">
        <v>79</v>
      </c>
      <c r="D75" s="13"/>
      <c r="E75" s="14"/>
      <c r="F75" s="33">
        <f>1200*12%</f>
        <v>144</v>
      </c>
      <c r="G75" s="15"/>
    </row>
    <row r="76" spans="1:7" x14ac:dyDescent="0.25">
      <c r="A76" s="10"/>
      <c r="B76" s="11"/>
      <c r="C76" s="12" t="s">
        <v>25</v>
      </c>
      <c r="D76" s="13"/>
      <c r="E76" s="14"/>
      <c r="F76" s="34">
        <f>SUM(F65:F75)</f>
        <v>58218.400000000001</v>
      </c>
      <c r="G76" s="15"/>
    </row>
    <row r="77" spans="1:7" x14ac:dyDescent="0.25">
      <c r="A77" s="10"/>
      <c r="B77" s="11"/>
      <c r="C77" s="30" t="s">
        <v>26</v>
      </c>
      <c r="D77" s="13"/>
      <c r="E77" s="14"/>
      <c r="F77" s="14"/>
      <c r="G77" s="15"/>
    </row>
    <row r="78" spans="1:7" x14ac:dyDescent="0.25">
      <c r="A78" s="10"/>
      <c r="B78" s="11"/>
      <c r="C78" s="12" t="s">
        <v>26</v>
      </c>
      <c r="D78" s="13"/>
      <c r="E78" s="14"/>
      <c r="F78" s="14"/>
      <c r="G78" s="15"/>
    </row>
    <row r="79" spans="1:7" ht="15.75" thickBot="1" x14ac:dyDescent="0.3">
      <c r="A79" s="10"/>
      <c r="B79" s="11"/>
      <c r="C79" s="16" t="s">
        <v>80</v>
      </c>
      <c r="D79" s="13"/>
      <c r="E79" s="14"/>
      <c r="F79" s="33">
        <f>F60-F76</f>
        <v>444337.72</v>
      </c>
      <c r="G79" s="15"/>
    </row>
    <row r="80" spans="1:7" ht="15.75" thickBot="1" x14ac:dyDescent="0.3">
      <c r="A80" s="10"/>
      <c r="B80" s="11"/>
      <c r="C80" s="12" t="s">
        <v>27</v>
      </c>
      <c r="D80" s="13"/>
      <c r="E80" s="14"/>
      <c r="F80" s="29">
        <f>F79+F76</f>
        <v>502556.12</v>
      </c>
      <c r="G80" s="15"/>
    </row>
    <row r="81" spans="1:7" ht="15.75" thickTop="1" x14ac:dyDescent="0.25">
      <c r="A81" s="10"/>
      <c r="B81" s="11"/>
      <c r="C81" s="30" t="s">
        <v>28</v>
      </c>
      <c r="D81" s="13"/>
      <c r="E81" s="14"/>
      <c r="F81" s="8"/>
      <c r="G81" s="15"/>
    </row>
    <row r="82" spans="1:7" x14ac:dyDescent="0.25">
      <c r="A82" s="10"/>
      <c r="B82" s="11"/>
      <c r="C82" s="16" t="s">
        <v>4</v>
      </c>
      <c r="D82" s="13"/>
      <c r="E82" s="14">
        <f>F8</f>
        <v>5550</v>
      </c>
      <c r="F82" s="14"/>
      <c r="G82" s="15"/>
    </row>
    <row r="83" spans="1:7" x14ac:dyDescent="0.25">
      <c r="A83" s="10"/>
      <c r="B83" s="11"/>
      <c r="C83" s="16" t="s">
        <v>7</v>
      </c>
      <c r="D83" s="13"/>
      <c r="E83" s="14">
        <f>F11</f>
        <v>151430</v>
      </c>
      <c r="F83" s="14"/>
      <c r="G83" s="15"/>
    </row>
    <row r="84" spans="1:7" x14ac:dyDescent="0.25">
      <c r="A84" s="10"/>
      <c r="B84" s="11"/>
      <c r="C84" s="16" t="s">
        <v>29</v>
      </c>
      <c r="D84" s="13"/>
      <c r="E84" s="14">
        <f>F14</f>
        <v>20677.62</v>
      </c>
      <c r="F84" s="14"/>
      <c r="G84" s="15"/>
    </row>
    <row r="85" spans="1:7" x14ac:dyDescent="0.25">
      <c r="A85" s="10"/>
      <c r="B85" s="11"/>
      <c r="C85" s="16" t="s">
        <v>48</v>
      </c>
      <c r="D85" s="13"/>
      <c r="E85" s="14">
        <f>F17</f>
        <v>27000</v>
      </c>
      <c r="F85" s="14"/>
      <c r="G85" s="15"/>
    </row>
    <row r="86" spans="1:7" x14ac:dyDescent="0.25">
      <c r="A86" s="10"/>
      <c r="B86" s="11"/>
      <c r="C86" s="16" t="s">
        <v>10</v>
      </c>
      <c r="D86" s="13"/>
      <c r="E86" s="14">
        <f>F34</f>
        <v>33927.5</v>
      </c>
      <c r="F86" s="14"/>
      <c r="G86" s="15"/>
    </row>
    <row r="87" spans="1:7" x14ac:dyDescent="0.25">
      <c r="A87" s="10"/>
      <c r="B87" s="11"/>
      <c r="C87" s="16" t="s">
        <v>12</v>
      </c>
      <c r="D87" s="13"/>
      <c r="E87" s="14">
        <f>F41</f>
        <v>11901.999999999998</v>
      </c>
      <c r="F87" s="14"/>
      <c r="G87" s="15"/>
    </row>
    <row r="88" spans="1:7" x14ac:dyDescent="0.25">
      <c r="A88" s="10"/>
      <c r="B88" s="11"/>
      <c r="C88" s="32" t="s">
        <v>54</v>
      </c>
      <c r="D88" s="13"/>
      <c r="E88" s="14">
        <f>F44</f>
        <v>119400</v>
      </c>
      <c r="F88" s="14"/>
      <c r="G88" s="15"/>
    </row>
    <row r="89" spans="1:7" x14ac:dyDescent="0.25">
      <c r="A89" s="10"/>
      <c r="B89" s="11"/>
      <c r="C89" s="16" t="s">
        <v>15</v>
      </c>
      <c r="D89" s="13"/>
      <c r="E89" s="14">
        <f>F47</f>
        <v>5694.9999999999991</v>
      </c>
      <c r="F89" s="14"/>
      <c r="G89" s="15"/>
    </row>
    <row r="90" spans="1:7" x14ac:dyDescent="0.25">
      <c r="A90" s="10"/>
      <c r="B90" s="11"/>
      <c r="C90" s="32" t="s">
        <v>30</v>
      </c>
      <c r="D90" s="13"/>
      <c r="E90" s="14">
        <f>F56</f>
        <v>1973.9999999999998</v>
      </c>
      <c r="F90" s="27"/>
      <c r="G90" s="15"/>
    </row>
    <row r="91" spans="1:7" x14ac:dyDescent="0.25">
      <c r="A91" s="10"/>
      <c r="B91" s="11"/>
      <c r="C91" s="32" t="s">
        <v>81</v>
      </c>
      <c r="D91" s="13"/>
      <c r="E91" s="14">
        <f>F59</f>
        <v>125000</v>
      </c>
      <c r="F91" s="27"/>
      <c r="G91" s="15"/>
    </row>
    <row r="92" spans="1:7" x14ac:dyDescent="0.25">
      <c r="A92" s="10"/>
      <c r="B92" s="11"/>
      <c r="C92" s="16" t="s">
        <v>21</v>
      </c>
      <c r="D92" s="13"/>
      <c r="E92" s="14"/>
      <c r="F92" s="14">
        <f>F65</f>
        <v>13000</v>
      </c>
      <c r="G92" s="15"/>
    </row>
    <row r="93" spans="1:7" x14ac:dyDescent="0.25">
      <c r="A93" s="10"/>
      <c r="B93" s="11"/>
      <c r="C93" s="16" t="s">
        <v>74</v>
      </c>
      <c r="D93" s="13"/>
      <c r="E93" s="14"/>
      <c r="F93" s="14">
        <f>F67</f>
        <v>5000</v>
      </c>
      <c r="G93" s="15"/>
    </row>
    <row r="94" spans="1:7" x14ac:dyDescent="0.25">
      <c r="A94" s="10"/>
      <c r="B94" s="11"/>
      <c r="C94" s="16" t="s">
        <v>22</v>
      </c>
      <c r="D94" s="13"/>
      <c r="E94" s="14"/>
      <c r="F94" s="14">
        <f>F69</f>
        <v>40000</v>
      </c>
      <c r="G94" s="15"/>
    </row>
    <row r="95" spans="1:7" x14ac:dyDescent="0.25">
      <c r="A95" s="10"/>
      <c r="B95" s="11"/>
      <c r="C95" s="16" t="s">
        <v>23</v>
      </c>
      <c r="D95" s="13"/>
      <c r="E95" s="14"/>
      <c r="F95" s="14">
        <f>F72</f>
        <v>74.400000000000006</v>
      </c>
      <c r="G95" s="15"/>
    </row>
    <row r="96" spans="1:7" x14ac:dyDescent="0.25">
      <c r="A96" s="10"/>
      <c r="B96" s="11"/>
      <c r="C96" s="16" t="s">
        <v>24</v>
      </c>
      <c r="D96" s="13"/>
      <c r="E96" s="14"/>
      <c r="F96" s="14">
        <f>F75</f>
        <v>144</v>
      </c>
      <c r="G96" s="15"/>
    </row>
    <row r="97" spans="1:9" ht="15.75" thickBot="1" x14ac:dyDescent="0.3">
      <c r="A97" s="10"/>
      <c r="B97" s="11"/>
      <c r="C97" s="16" t="s">
        <v>26</v>
      </c>
      <c r="D97" s="13"/>
      <c r="E97" s="33"/>
      <c r="F97" s="33">
        <f>F79</f>
        <v>444337.72</v>
      </c>
      <c r="G97" s="15"/>
    </row>
    <row r="98" spans="1:9" ht="15.75" thickBot="1" x14ac:dyDescent="0.3">
      <c r="A98" s="10"/>
      <c r="B98" s="11"/>
      <c r="C98" s="12" t="s">
        <v>31</v>
      </c>
      <c r="D98" s="13"/>
      <c r="E98" s="29">
        <f>SUM(E82:E97)</f>
        <v>502556.12</v>
      </c>
      <c r="F98" s="29">
        <f>SUM(F82:F97)</f>
        <v>502556.12</v>
      </c>
      <c r="G98" s="15"/>
    </row>
    <row r="99" spans="1:9" ht="15.75" thickTop="1" x14ac:dyDescent="0.25">
      <c r="A99" s="10"/>
      <c r="B99" s="11"/>
      <c r="C99" s="16" t="s">
        <v>83</v>
      </c>
      <c r="D99" s="13"/>
      <c r="E99" s="8"/>
      <c r="F99" s="8"/>
      <c r="G99" s="15"/>
      <c r="I99" s="65"/>
    </row>
    <row r="100" spans="1:9" x14ac:dyDescent="0.25">
      <c r="A100" s="10"/>
      <c r="B100" s="11"/>
      <c r="C100" s="32" t="s">
        <v>84</v>
      </c>
      <c r="D100" s="13"/>
      <c r="E100" s="14"/>
      <c r="F100" s="14"/>
      <c r="G100" s="15"/>
    </row>
    <row r="101" spans="1:9" x14ac:dyDescent="0.25">
      <c r="A101" s="10"/>
      <c r="B101" s="11"/>
      <c r="C101" s="32" t="s">
        <v>138</v>
      </c>
      <c r="D101" s="13"/>
      <c r="E101" s="14"/>
      <c r="F101" s="14"/>
      <c r="G101" s="15"/>
    </row>
    <row r="102" spans="1:9" x14ac:dyDescent="0.25">
      <c r="A102" s="10"/>
      <c r="B102" s="11"/>
      <c r="C102" s="35" t="s">
        <v>85</v>
      </c>
      <c r="D102" s="13"/>
      <c r="E102" s="14"/>
      <c r="F102" s="14"/>
      <c r="G102" s="15"/>
    </row>
    <row r="103" spans="1:9" x14ac:dyDescent="0.25">
      <c r="A103" s="10"/>
      <c r="B103" s="11"/>
      <c r="C103" s="36"/>
      <c r="D103" s="37"/>
      <c r="E103" s="14"/>
      <c r="F103" s="14"/>
      <c r="G103" s="15"/>
    </row>
    <row r="104" spans="1:9" x14ac:dyDescent="0.25">
      <c r="A104" s="10"/>
      <c r="B104" s="11"/>
      <c r="C104" s="35" t="s">
        <v>32</v>
      </c>
      <c r="D104" s="38"/>
      <c r="E104" s="14"/>
      <c r="F104" s="14"/>
      <c r="G104" s="15"/>
    </row>
    <row r="105" spans="1:9" x14ac:dyDescent="0.25">
      <c r="A105" s="10"/>
      <c r="B105" s="11"/>
      <c r="C105" s="39" t="s">
        <v>33</v>
      </c>
      <c r="D105" s="38"/>
      <c r="E105" s="14"/>
      <c r="F105" s="14"/>
      <c r="G105" s="15"/>
    </row>
    <row r="106" spans="1:9" x14ac:dyDescent="0.25">
      <c r="A106" s="10"/>
      <c r="B106" s="11"/>
      <c r="C106" s="40" t="s">
        <v>34</v>
      </c>
      <c r="D106" s="13"/>
      <c r="E106" s="14"/>
      <c r="F106" s="14"/>
      <c r="G106" s="15"/>
    </row>
    <row r="107" spans="1:9" x14ac:dyDescent="0.25">
      <c r="A107" s="10"/>
      <c r="B107" s="11"/>
      <c r="C107" s="40"/>
      <c r="D107" s="13"/>
      <c r="E107" s="14"/>
      <c r="F107" s="14"/>
      <c r="G107" s="15"/>
    </row>
    <row r="108" spans="1:9" x14ac:dyDescent="0.25">
      <c r="A108" s="10"/>
      <c r="B108" s="11"/>
      <c r="C108" s="41" t="s">
        <v>35</v>
      </c>
      <c r="D108" s="13"/>
      <c r="E108" s="14"/>
      <c r="F108" s="14"/>
      <c r="G108" s="15"/>
    </row>
    <row r="109" spans="1:9" x14ac:dyDescent="0.25">
      <c r="A109" s="10"/>
      <c r="B109" s="11"/>
      <c r="C109" s="42" t="s">
        <v>86</v>
      </c>
      <c r="D109" s="13"/>
      <c r="E109" s="14"/>
      <c r="F109" s="14"/>
      <c r="G109" s="15"/>
    </row>
    <row r="110" spans="1:9" x14ac:dyDescent="0.25">
      <c r="A110" s="10"/>
      <c r="B110" s="11"/>
      <c r="C110" s="43" t="s">
        <v>87</v>
      </c>
      <c r="D110" s="13"/>
      <c r="E110" s="14"/>
      <c r="F110" s="14"/>
      <c r="G110" s="15"/>
    </row>
    <row r="122" spans="3:3" x14ac:dyDescent="0.25">
      <c r="C122">
        <v>4</v>
      </c>
    </row>
  </sheetData>
  <sheetProtection password="CB11" sheet="1" objects="1" scenarios="1"/>
  <mergeCells count="3">
    <mergeCell ref="A1:F1"/>
    <mergeCell ref="A2:F2"/>
    <mergeCell ref="A3:F3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26"/>
  <sheetViews>
    <sheetView topLeftCell="D13" workbookViewId="0">
      <selection activeCell="M33" sqref="M33"/>
    </sheetView>
  </sheetViews>
  <sheetFormatPr baseColWidth="10" defaultRowHeight="15" x14ac:dyDescent="0.25"/>
  <cols>
    <col min="6" max="6" width="28.42578125" customWidth="1"/>
  </cols>
  <sheetData>
    <row r="1" spans="1:12" x14ac:dyDescent="0.25">
      <c r="A1" s="276"/>
      <c r="B1" s="276"/>
      <c r="G1" s="276"/>
    </row>
    <row r="2" spans="1:12" ht="15.75" thickBot="1" x14ac:dyDescent="0.3">
      <c r="A2" s="366" t="s">
        <v>315</v>
      </c>
      <c r="B2" s="366"/>
      <c r="C2" s="366"/>
      <c r="D2" s="367" t="s">
        <v>86</v>
      </c>
      <c r="E2" s="367"/>
      <c r="F2" s="367"/>
      <c r="I2" s="197" t="s">
        <v>271</v>
      </c>
      <c r="J2" s="304" t="s">
        <v>295</v>
      </c>
    </row>
    <row r="3" spans="1:12" x14ac:dyDescent="0.25">
      <c r="A3" s="276"/>
      <c r="B3" s="276"/>
      <c r="G3" s="276"/>
    </row>
    <row r="4" spans="1:12" ht="20.25" x14ac:dyDescent="0.3">
      <c r="A4" s="368" t="s">
        <v>316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</row>
    <row r="5" spans="1:12" x14ac:dyDescent="0.25">
      <c r="A5" s="276"/>
      <c r="B5" s="276"/>
      <c r="G5" s="276"/>
    </row>
    <row r="6" spans="1:12" ht="15.75" thickBot="1" x14ac:dyDescent="0.3">
      <c r="A6" s="276" t="s">
        <v>273</v>
      </c>
      <c r="B6" s="367" t="s">
        <v>294</v>
      </c>
      <c r="C6" s="367"/>
      <c r="D6" s="197" t="s">
        <v>274</v>
      </c>
      <c r="E6" s="280">
        <v>2010</v>
      </c>
      <c r="F6" s="197"/>
      <c r="G6" s="276"/>
      <c r="H6" s="197" t="s">
        <v>275</v>
      </c>
      <c r="I6" s="369"/>
      <c r="J6" s="369"/>
    </row>
    <row r="7" spans="1:12" ht="15.75" thickBot="1" x14ac:dyDescent="0.3">
      <c r="A7" s="276"/>
      <c r="B7" s="276"/>
      <c r="G7" s="276"/>
    </row>
    <row r="8" spans="1:12" x14ac:dyDescent="0.25">
      <c r="A8" s="374" t="s">
        <v>317</v>
      </c>
      <c r="B8" s="392" t="s">
        <v>278</v>
      </c>
      <c r="C8" s="393"/>
      <c r="D8" s="394"/>
      <c r="E8" s="392" t="s">
        <v>318</v>
      </c>
      <c r="F8" s="394"/>
      <c r="G8" s="392" t="s">
        <v>280</v>
      </c>
      <c r="H8" s="393"/>
      <c r="I8" s="394"/>
      <c r="J8" s="380" t="s">
        <v>319</v>
      </c>
      <c r="K8" s="377" t="s">
        <v>320</v>
      </c>
      <c r="L8" s="380" t="s">
        <v>321</v>
      </c>
    </row>
    <row r="9" spans="1:12" x14ac:dyDescent="0.25">
      <c r="A9" s="375"/>
      <c r="B9" s="383" t="s">
        <v>322</v>
      </c>
      <c r="C9" s="385" t="s">
        <v>285</v>
      </c>
      <c r="D9" s="386"/>
      <c r="E9" s="387" t="s">
        <v>323</v>
      </c>
      <c r="F9" s="388" t="s">
        <v>324</v>
      </c>
      <c r="G9" s="388" t="s">
        <v>325</v>
      </c>
      <c r="H9" s="388" t="s">
        <v>289</v>
      </c>
      <c r="I9" s="390" t="s">
        <v>326</v>
      </c>
      <c r="J9" s="381"/>
      <c r="K9" s="378"/>
      <c r="L9" s="381"/>
    </row>
    <row r="10" spans="1:12" x14ac:dyDescent="0.25">
      <c r="A10" s="376"/>
      <c r="B10" s="384"/>
      <c r="C10" s="284" t="s">
        <v>327</v>
      </c>
      <c r="D10" s="284" t="s">
        <v>328</v>
      </c>
      <c r="E10" s="379"/>
      <c r="F10" s="389"/>
      <c r="G10" s="389"/>
      <c r="H10" s="389"/>
      <c r="I10" s="391"/>
      <c r="J10" s="382"/>
      <c r="K10" s="379"/>
      <c r="L10" s="382"/>
    </row>
    <row r="11" spans="1:12" x14ac:dyDescent="0.25">
      <c r="A11" s="306" t="s">
        <v>329</v>
      </c>
      <c r="B11" s="295" t="s">
        <v>330</v>
      </c>
      <c r="C11" s="306" t="s">
        <v>331</v>
      </c>
      <c r="D11" s="306" t="s">
        <v>332</v>
      </c>
      <c r="E11" s="307" t="s">
        <v>333</v>
      </c>
      <c r="F11" s="305" t="s">
        <v>334</v>
      </c>
      <c r="G11" s="308">
        <f>13888/1.12</f>
        <v>12399.999999999998</v>
      </c>
      <c r="H11" s="309"/>
      <c r="I11" s="309"/>
      <c r="J11" s="309"/>
      <c r="K11" s="309">
        <f>G11*12%</f>
        <v>1487.9999999999998</v>
      </c>
      <c r="L11" s="309">
        <f>G11+K11</f>
        <v>13887.999999999998</v>
      </c>
    </row>
    <row r="12" spans="1:12" x14ac:dyDescent="0.25">
      <c r="A12" s="306" t="s">
        <v>335</v>
      </c>
      <c r="B12" s="295" t="str">
        <f>B11</f>
        <v>Factura</v>
      </c>
      <c r="C12" s="306" t="s">
        <v>336</v>
      </c>
      <c r="D12" s="306" t="s">
        <v>337</v>
      </c>
      <c r="E12" s="310" t="s">
        <v>338</v>
      </c>
      <c r="F12" s="305" t="s">
        <v>339</v>
      </c>
      <c r="G12" s="308">
        <f>3640/1.12</f>
        <v>3249.9999999999995</v>
      </c>
      <c r="H12" s="309"/>
      <c r="I12" s="309"/>
      <c r="J12" s="309"/>
      <c r="K12" s="309">
        <f t="shared" ref="K12:K15" si="0">G12*12%</f>
        <v>389.99999999999994</v>
      </c>
      <c r="L12" s="309">
        <f t="shared" ref="L12:L15" si="1">G12+K12</f>
        <v>3639.9999999999995</v>
      </c>
    </row>
    <row r="13" spans="1:12" x14ac:dyDescent="0.25">
      <c r="A13" s="295">
        <v>20</v>
      </c>
      <c r="B13" s="295" t="s">
        <v>340</v>
      </c>
      <c r="C13" s="306" t="s">
        <v>291</v>
      </c>
      <c r="D13" s="306" t="s">
        <v>337</v>
      </c>
      <c r="E13" s="310" t="s">
        <v>338</v>
      </c>
      <c r="F13" s="305" t="s">
        <v>339</v>
      </c>
      <c r="G13" s="311">
        <f>459.2/1.12</f>
        <v>409.99999999999994</v>
      </c>
      <c r="H13" s="309"/>
      <c r="I13" s="309"/>
      <c r="J13" s="309"/>
      <c r="K13" s="324">
        <f t="shared" si="0"/>
        <v>49.199999999999989</v>
      </c>
      <c r="L13" s="324">
        <f t="shared" si="1"/>
        <v>459.19999999999993</v>
      </c>
    </row>
    <row r="14" spans="1:12" x14ac:dyDescent="0.25">
      <c r="A14" s="295">
        <v>27</v>
      </c>
      <c r="B14" s="295" t="s">
        <v>330</v>
      </c>
      <c r="C14" s="306" t="s">
        <v>341</v>
      </c>
      <c r="D14" s="306" t="s">
        <v>337</v>
      </c>
      <c r="E14" s="310" t="s">
        <v>342</v>
      </c>
      <c r="F14" s="305" t="s">
        <v>347</v>
      </c>
      <c r="G14" s="308">
        <v>3145</v>
      </c>
      <c r="H14" s="309"/>
      <c r="I14" s="309"/>
      <c r="J14" s="309"/>
      <c r="K14" s="309">
        <f t="shared" si="0"/>
        <v>377.4</v>
      </c>
      <c r="L14" s="309">
        <f t="shared" si="1"/>
        <v>3522.4</v>
      </c>
    </row>
    <row r="15" spans="1:12" x14ac:dyDescent="0.25">
      <c r="A15" s="295">
        <v>28</v>
      </c>
      <c r="B15" s="295" t="s">
        <v>330</v>
      </c>
      <c r="C15" s="306" t="s">
        <v>343</v>
      </c>
      <c r="D15" s="306" t="s">
        <v>344</v>
      </c>
      <c r="E15" s="307" t="s">
        <v>345</v>
      </c>
      <c r="F15" s="312" t="s">
        <v>334</v>
      </c>
      <c r="G15" s="308">
        <f>10281.6/1.12</f>
        <v>9180</v>
      </c>
      <c r="H15" s="309"/>
      <c r="I15" s="309"/>
      <c r="J15" s="309"/>
      <c r="K15" s="309">
        <f t="shared" si="0"/>
        <v>1101.5999999999999</v>
      </c>
      <c r="L15" s="309">
        <f t="shared" si="1"/>
        <v>10281.6</v>
      </c>
    </row>
    <row r="16" spans="1:12" x14ac:dyDescent="0.25">
      <c r="A16" s="295"/>
      <c r="B16" s="295"/>
      <c r="C16" s="305"/>
      <c r="D16" s="305"/>
      <c r="E16" s="305"/>
      <c r="F16" s="305"/>
      <c r="G16" s="308"/>
      <c r="H16" s="309"/>
      <c r="I16" s="309"/>
      <c r="J16" s="309"/>
      <c r="K16" s="309"/>
      <c r="L16" s="309"/>
    </row>
    <row r="17" spans="1:12" x14ac:dyDescent="0.25">
      <c r="A17" s="298"/>
      <c r="B17" s="298"/>
      <c r="C17" s="288"/>
      <c r="D17" s="288"/>
      <c r="E17" s="288"/>
      <c r="F17" s="288"/>
      <c r="G17" s="313"/>
      <c r="H17" s="314"/>
      <c r="I17" s="314"/>
      <c r="J17" s="314"/>
      <c r="K17" s="314"/>
      <c r="L17" s="314"/>
    </row>
    <row r="18" spans="1:12" x14ac:dyDescent="0.25">
      <c r="A18" s="298"/>
      <c r="B18" s="298"/>
      <c r="C18" s="288"/>
      <c r="D18" s="288"/>
      <c r="E18" s="288"/>
      <c r="F18" s="288"/>
      <c r="G18" s="313"/>
      <c r="H18" s="314"/>
      <c r="I18" s="314"/>
      <c r="J18" s="314"/>
      <c r="K18" s="314"/>
      <c r="L18" s="314"/>
    </row>
    <row r="19" spans="1:12" x14ac:dyDescent="0.25">
      <c r="A19" s="298"/>
      <c r="B19" s="298"/>
      <c r="C19" s="288"/>
      <c r="D19" s="288"/>
      <c r="E19" s="288"/>
      <c r="F19" s="288"/>
      <c r="G19" s="313"/>
      <c r="H19" s="314"/>
      <c r="I19" s="314"/>
      <c r="J19" s="314"/>
      <c r="K19" s="314"/>
      <c r="L19" s="314"/>
    </row>
    <row r="20" spans="1:12" x14ac:dyDescent="0.25">
      <c r="A20" s="298"/>
      <c r="B20" s="298"/>
      <c r="C20" s="288"/>
      <c r="D20" s="288"/>
      <c r="E20" s="288"/>
      <c r="F20" s="288"/>
      <c r="G20" s="313"/>
      <c r="H20" s="314"/>
      <c r="I20" s="314"/>
      <c r="J20" s="314"/>
      <c r="K20" s="314"/>
      <c r="L20" s="314"/>
    </row>
    <row r="21" spans="1:12" x14ac:dyDescent="0.25">
      <c r="A21" s="298"/>
      <c r="B21" s="298"/>
      <c r="C21" s="288"/>
      <c r="D21" s="288"/>
      <c r="E21" s="288"/>
      <c r="F21" s="288"/>
      <c r="G21" s="313"/>
      <c r="H21" s="314"/>
      <c r="I21" s="314"/>
      <c r="J21" s="314"/>
      <c r="K21" s="314"/>
      <c r="L21" s="314"/>
    </row>
    <row r="22" spans="1:12" x14ac:dyDescent="0.25">
      <c r="A22" s="298"/>
      <c r="B22" s="298"/>
      <c r="C22" s="288"/>
      <c r="D22" s="288"/>
      <c r="E22" s="288"/>
      <c r="F22" s="288"/>
      <c r="G22" s="313"/>
      <c r="H22" s="314"/>
      <c r="I22" s="314"/>
      <c r="J22" s="314"/>
      <c r="K22" s="314"/>
      <c r="L22" s="314"/>
    </row>
    <row r="23" spans="1:12" x14ac:dyDescent="0.25">
      <c r="A23" s="298"/>
      <c r="B23" s="298"/>
      <c r="C23" s="288"/>
      <c r="D23" s="288"/>
      <c r="E23" s="288"/>
      <c r="F23" s="288"/>
      <c r="G23" s="313"/>
      <c r="H23" s="314"/>
      <c r="I23" s="314"/>
      <c r="J23" s="314"/>
      <c r="K23" s="314"/>
      <c r="L23" s="314"/>
    </row>
    <row r="24" spans="1:12" ht="15.75" thickBot="1" x14ac:dyDescent="0.3">
      <c r="A24" s="298"/>
      <c r="B24" s="298"/>
      <c r="C24" s="288"/>
      <c r="D24" s="288"/>
      <c r="E24" s="288"/>
      <c r="F24" s="288"/>
      <c r="G24" s="315"/>
      <c r="H24" s="316"/>
      <c r="I24" s="316"/>
      <c r="J24" s="316"/>
      <c r="K24" s="316"/>
      <c r="L24" s="316"/>
    </row>
    <row r="25" spans="1:12" ht="15.75" thickBot="1" x14ac:dyDescent="0.3">
      <c r="A25" s="301"/>
      <c r="B25" s="301"/>
      <c r="C25" s="302"/>
      <c r="D25" s="302"/>
      <c r="E25" s="302"/>
      <c r="F25" s="317" t="s">
        <v>293</v>
      </c>
      <c r="G25" s="318">
        <f>G11+G12-G13+G14+G15</f>
        <v>27565</v>
      </c>
      <c r="H25" s="325">
        <f>SUM(H11:H24)</f>
        <v>0</v>
      </c>
      <c r="I25" s="325">
        <f t="shared" ref="I25:J25" si="2">SUM(I11:I24)</f>
        <v>0</v>
      </c>
      <c r="J25" s="325">
        <f t="shared" si="2"/>
        <v>0</v>
      </c>
      <c r="K25" s="319">
        <f>K11+K12-K13+K14+K15</f>
        <v>3307.7999999999997</v>
      </c>
      <c r="L25" s="319">
        <f>L11+L12-L13+L14+L15</f>
        <v>30872.799999999996</v>
      </c>
    </row>
    <row r="26" spans="1:12" x14ac:dyDescent="0.25">
      <c r="A26" s="283"/>
      <c r="B26" s="283"/>
      <c r="C26" s="320"/>
      <c r="D26" s="320"/>
      <c r="E26" s="320"/>
      <c r="F26" s="321"/>
      <c r="G26" s="322"/>
      <c r="H26" s="323"/>
      <c r="I26" s="323"/>
      <c r="J26" s="323"/>
      <c r="K26" s="323"/>
      <c r="L26" s="323"/>
    </row>
  </sheetData>
  <sheetProtection password="CB11" sheet="1" objects="1" scenarios="1"/>
  <mergeCells count="19">
    <mergeCell ref="E8:F8"/>
    <mergeCell ref="G8:I8"/>
    <mergeCell ref="J8:J10"/>
    <mergeCell ref="A8:A10"/>
    <mergeCell ref="A2:C2"/>
    <mergeCell ref="D2:F2"/>
    <mergeCell ref="A4:L4"/>
    <mergeCell ref="B6:C6"/>
    <mergeCell ref="I6:J6"/>
    <mergeCell ref="K8:K10"/>
    <mergeCell ref="L8:L10"/>
    <mergeCell ref="B9:B10"/>
    <mergeCell ref="C9:D9"/>
    <mergeCell ref="E9:E10"/>
    <mergeCell ref="F9:F10"/>
    <mergeCell ref="G9:G10"/>
    <mergeCell ref="H9:H10"/>
    <mergeCell ref="I9:I10"/>
    <mergeCell ref="B8:D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3" sqref="H23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27"/>
  <sheetViews>
    <sheetView topLeftCell="A4" workbookViewId="0">
      <selection activeCell="H20" sqref="H20"/>
    </sheetView>
  </sheetViews>
  <sheetFormatPr baseColWidth="10" defaultRowHeight="14.25" x14ac:dyDescent="0.2"/>
  <cols>
    <col min="1" max="1" width="4.5703125" style="45" customWidth="1"/>
    <col min="2" max="2" width="37" style="45" customWidth="1"/>
    <col min="3" max="4" width="0" style="45" hidden="1" customWidth="1"/>
    <col min="5" max="5" width="11.5703125" style="45" customWidth="1"/>
    <col min="6" max="7" width="11.42578125" style="45"/>
    <col min="8" max="8" width="38.7109375" style="45" customWidth="1"/>
    <col min="9" max="9" width="2.7109375" style="45" customWidth="1"/>
    <col min="10" max="12" width="11.7109375" style="45" customWidth="1"/>
    <col min="13" max="256" width="11.42578125" style="45"/>
    <col min="257" max="257" width="4.5703125" style="45" customWidth="1"/>
    <col min="258" max="258" width="28" style="45" customWidth="1"/>
    <col min="259" max="260" width="0" style="45" hidden="1" customWidth="1"/>
    <col min="261" max="261" width="11.5703125" style="45" customWidth="1"/>
    <col min="262" max="263" width="11.42578125" style="45"/>
    <col min="264" max="264" width="37.5703125" style="45" customWidth="1"/>
    <col min="265" max="265" width="2.7109375" style="45" customWidth="1"/>
    <col min="266" max="268" width="11.7109375" style="45" customWidth="1"/>
    <col min="269" max="512" width="11.42578125" style="45"/>
    <col min="513" max="513" width="4.5703125" style="45" customWidth="1"/>
    <col min="514" max="514" width="28" style="45" customWidth="1"/>
    <col min="515" max="516" width="0" style="45" hidden="1" customWidth="1"/>
    <col min="517" max="517" width="11.5703125" style="45" customWidth="1"/>
    <col min="518" max="519" width="11.42578125" style="45"/>
    <col min="520" max="520" width="37.5703125" style="45" customWidth="1"/>
    <col min="521" max="521" width="2.7109375" style="45" customWidth="1"/>
    <col min="522" max="524" width="11.7109375" style="45" customWidth="1"/>
    <col min="525" max="768" width="11.42578125" style="45"/>
    <col min="769" max="769" width="4.5703125" style="45" customWidth="1"/>
    <col min="770" max="770" width="28" style="45" customWidth="1"/>
    <col min="771" max="772" width="0" style="45" hidden="1" customWidth="1"/>
    <col min="773" max="773" width="11.5703125" style="45" customWidth="1"/>
    <col min="774" max="775" width="11.42578125" style="45"/>
    <col min="776" max="776" width="37.5703125" style="45" customWidth="1"/>
    <col min="777" max="777" width="2.7109375" style="45" customWidth="1"/>
    <col min="778" max="780" width="11.7109375" style="45" customWidth="1"/>
    <col min="781" max="1024" width="11.42578125" style="45"/>
    <col min="1025" max="1025" width="4.5703125" style="45" customWidth="1"/>
    <col min="1026" max="1026" width="28" style="45" customWidth="1"/>
    <col min="1027" max="1028" width="0" style="45" hidden="1" customWidth="1"/>
    <col min="1029" max="1029" width="11.5703125" style="45" customWidth="1"/>
    <col min="1030" max="1031" width="11.42578125" style="45"/>
    <col min="1032" max="1032" width="37.5703125" style="45" customWidth="1"/>
    <col min="1033" max="1033" width="2.7109375" style="45" customWidth="1"/>
    <col min="1034" max="1036" width="11.7109375" style="45" customWidth="1"/>
    <col min="1037" max="1280" width="11.42578125" style="45"/>
    <col min="1281" max="1281" width="4.5703125" style="45" customWidth="1"/>
    <col min="1282" max="1282" width="28" style="45" customWidth="1"/>
    <col min="1283" max="1284" width="0" style="45" hidden="1" customWidth="1"/>
    <col min="1285" max="1285" width="11.5703125" style="45" customWidth="1"/>
    <col min="1286" max="1287" width="11.42578125" style="45"/>
    <col min="1288" max="1288" width="37.5703125" style="45" customWidth="1"/>
    <col min="1289" max="1289" width="2.7109375" style="45" customWidth="1"/>
    <col min="1290" max="1292" width="11.7109375" style="45" customWidth="1"/>
    <col min="1293" max="1536" width="11.42578125" style="45"/>
    <col min="1537" max="1537" width="4.5703125" style="45" customWidth="1"/>
    <col min="1538" max="1538" width="28" style="45" customWidth="1"/>
    <col min="1539" max="1540" width="0" style="45" hidden="1" customWidth="1"/>
    <col min="1541" max="1541" width="11.5703125" style="45" customWidth="1"/>
    <col min="1542" max="1543" width="11.42578125" style="45"/>
    <col min="1544" max="1544" width="37.5703125" style="45" customWidth="1"/>
    <col min="1545" max="1545" width="2.7109375" style="45" customWidth="1"/>
    <col min="1546" max="1548" width="11.7109375" style="45" customWidth="1"/>
    <col min="1549" max="1792" width="11.42578125" style="45"/>
    <col min="1793" max="1793" width="4.5703125" style="45" customWidth="1"/>
    <col min="1794" max="1794" width="28" style="45" customWidth="1"/>
    <col min="1795" max="1796" width="0" style="45" hidden="1" customWidth="1"/>
    <col min="1797" max="1797" width="11.5703125" style="45" customWidth="1"/>
    <col min="1798" max="1799" width="11.42578125" style="45"/>
    <col min="1800" max="1800" width="37.5703125" style="45" customWidth="1"/>
    <col min="1801" max="1801" width="2.7109375" style="45" customWidth="1"/>
    <col min="1802" max="1804" width="11.7109375" style="45" customWidth="1"/>
    <col min="1805" max="2048" width="11.42578125" style="45"/>
    <col min="2049" max="2049" width="4.5703125" style="45" customWidth="1"/>
    <col min="2050" max="2050" width="28" style="45" customWidth="1"/>
    <col min="2051" max="2052" width="0" style="45" hidden="1" customWidth="1"/>
    <col min="2053" max="2053" width="11.5703125" style="45" customWidth="1"/>
    <col min="2054" max="2055" width="11.42578125" style="45"/>
    <col min="2056" max="2056" width="37.5703125" style="45" customWidth="1"/>
    <col min="2057" max="2057" width="2.7109375" style="45" customWidth="1"/>
    <col min="2058" max="2060" width="11.7109375" style="45" customWidth="1"/>
    <col min="2061" max="2304" width="11.42578125" style="45"/>
    <col min="2305" max="2305" width="4.5703125" style="45" customWidth="1"/>
    <col min="2306" max="2306" width="28" style="45" customWidth="1"/>
    <col min="2307" max="2308" width="0" style="45" hidden="1" customWidth="1"/>
    <col min="2309" max="2309" width="11.5703125" style="45" customWidth="1"/>
    <col min="2310" max="2311" width="11.42578125" style="45"/>
    <col min="2312" max="2312" width="37.5703125" style="45" customWidth="1"/>
    <col min="2313" max="2313" width="2.7109375" style="45" customWidth="1"/>
    <col min="2314" max="2316" width="11.7109375" style="45" customWidth="1"/>
    <col min="2317" max="2560" width="11.42578125" style="45"/>
    <col min="2561" max="2561" width="4.5703125" style="45" customWidth="1"/>
    <col min="2562" max="2562" width="28" style="45" customWidth="1"/>
    <col min="2563" max="2564" width="0" style="45" hidden="1" customWidth="1"/>
    <col min="2565" max="2565" width="11.5703125" style="45" customWidth="1"/>
    <col min="2566" max="2567" width="11.42578125" style="45"/>
    <col min="2568" max="2568" width="37.5703125" style="45" customWidth="1"/>
    <col min="2569" max="2569" width="2.7109375" style="45" customWidth="1"/>
    <col min="2570" max="2572" width="11.7109375" style="45" customWidth="1"/>
    <col min="2573" max="2816" width="11.42578125" style="45"/>
    <col min="2817" max="2817" width="4.5703125" style="45" customWidth="1"/>
    <col min="2818" max="2818" width="28" style="45" customWidth="1"/>
    <col min="2819" max="2820" width="0" style="45" hidden="1" customWidth="1"/>
    <col min="2821" max="2821" width="11.5703125" style="45" customWidth="1"/>
    <col min="2822" max="2823" width="11.42578125" style="45"/>
    <col min="2824" max="2824" width="37.5703125" style="45" customWidth="1"/>
    <col min="2825" max="2825" width="2.7109375" style="45" customWidth="1"/>
    <col min="2826" max="2828" width="11.7109375" style="45" customWidth="1"/>
    <col min="2829" max="3072" width="11.42578125" style="45"/>
    <col min="3073" max="3073" width="4.5703125" style="45" customWidth="1"/>
    <col min="3074" max="3074" width="28" style="45" customWidth="1"/>
    <col min="3075" max="3076" width="0" style="45" hidden="1" customWidth="1"/>
    <col min="3077" max="3077" width="11.5703125" style="45" customWidth="1"/>
    <col min="3078" max="3079" width="11.42578125" style="45"/>
    <col min="3080" max="3080" width="37.5703125" style="45" customWidth="1"/>
    <col min="3081" max="3081" width="2.7109375" style="45" customWidth="1"/>
    <col min="3082" max="3084" width="11.7109375" style="45" customWidth="1"/>
    <col min="3085" max="3328" width="11.42578125" style="45"/>
    <col min="3329" max="3329" width="4.5703125" style="45" customWidth="1"/>
    <col min="3330" max="3330" width="28" style="45" customWidth="1"/>
    <col min="3331" max="3332" width="0" style="45" hidden="1" customWidth="1"/>
    <col min="3333" max="3333" width="11.5703125" style="45" customWidth="1"/>
    <col min="3334" max="3335" width="11.42578125" style="45"/>
    <col min="3336" max="3336" width="37.5703125" style="45" customWidth="1"/>
    <col min="3337" max="3337" width="2.7109375" style="45" customWidth="1"/>
    <col min="3338" max="3340" width="11.7109375" style="45" customWidth="1"/>
    <col min="3341" max="3584" width="11.42578125" style="45"/>
    <col min="3585" max="3585" width="4.5703125" style="45" customWidth="1"/>
    <col min="3586" max="3586" width="28" style="45" customWidth="1"/>
    <col min="3587" max="3588" width="0" style="45" hidden="1" customWidth="1"/>
    <col min="3589" max="3589" width="11.5703125" style="45" customWidth="1"/>
    <col min="3590" max="3591" width="11.42578125" style="45"/>
    <col min="3592" max="3592" width="37.5703125" style="45" customWidth="1"/>
    <col min="3593" max="3593" width="2.7109375" style="45" customWidth="1"/>
    <col min="3594" max="3596" width="11.7109375" style="45" customWidth="1"/>
    <col min="3597" max="3840" width="11.42578125" style="45"/>
    <col min="3841" max="3841" width="4.5703125" style="45" customWidth="1"/>
    <col min="3842" max="3842" width="28" style="45" customWidth="1"/>
    <col min="3843" max="3844" width="0" style="45" hidden="1" customWidth="1"/>
    <col min="3845" max="3845" width="11.5703125" style="45" customWidth="1"/>
    <col min="3846" max="3847" width="11.42578125" style="45"/>
    <col min="3848" max="3848" width="37.5703125" style="45" customWidth="1"/>
    <col min="3849" max="3849" width="2.7109375" style="45" customWidth="1"/>
    <col min="3850" max="3852" width="11.7109375" style="45" customWidth="1"/>
    <col min="3853" max="4096" width="11.42578125" style="45"/>
    <col min="4097" max="4097" width="4.5703125" style="45" customWidth="1"/>
    <col min="4098" max="4098" width="28" style="45" customWidth="1"/>
    <col min="4099" max="4100" width="0" style="45" hidden="1" customWidth="1"/>
    <col min="4101" max="4101" width="11.5703125" style="45" customWidth="1"/>
    <col min="4102" max="4103" width="11.42578125" style="45"/>
    <col min="4104" max="4104" width="37.5703125" style="45" customWidth="1"/>
    <col min="4105" max="4105" width="2.7109375" style="45" customWidth="1"/>
    <col min="4106" max="4108" width="11.7109375" style="45" customWidth="1"/>
    <col min="4109" max="4352" width="11.42578125" style="45"/>
    <col min="4353" max="4353" width="4.5703125" style="45" customWidth="1"/>
    <col min="4354" max="4354" width="28" style="45" customWidth="1"/>
    <col min="4355" max="4356" width="0" style="45" hidden="1" customWidth="1"/>
    <col min="4357" max="4357" width="11.5703125" style="45" customWidth="1"/>
    <col min="4358" max="4359" width="11.42578125" style="45"/>
    <col min="4360" max="4360" width="37.5703125" style="45" customWidth="1"/>
    <col min="4361" max="4361" width="2.7109375" style="45" customWidth="1"/>
    <col min="4362" max="4364" width="11.7109375" style="45" customWidth="1"/>
    <col min="4365" max="4608" width="11.42578125" style="45"/>
    <col min="4609" max="4609" width="4.5703125" style="45" customWidth="1"/>
    <col min="4610" max="4610" width="28" style="45" customWidth="1"/>
    <col min="4611" max="4612" width="0" style="45" hidden="1" customWidth="1"/>
    <col min="4613" max="4613" width="11.5703125" style="45" customWidth="1"/>
    <col min="4614" max="4615" width="11.42578125" style="45"/>
    <col min="4616" max="4616" width="37.5703125" style="45" customWidth="1"/>
    <col min="4617" max="4617" width="2.7109375" style="45" customWidth="1"/>
    <col min="4618" max="4620" width="11.7109375" style="45" customWidth="1"/>
    <col min="4621" max="4864" width="11.42578125" style="45"/>
    <col min="4865" max="4865" width="4.5703125" style="45" customWidth="1"/>
    <col min="4866" max="4866" width="28" style="45" customWidth="1"/>
    <col min="4867" max="4868" width="0" style="45" hidden="1" customWidth="1"/>
    <col min="4869" max="4869" width="11.5703125" style="45" customWidth="1"/>
    <col min="4870" max="4871" width="11.42578125" style="45"/>
    <col min="4872" max="4872" width="37.5703125" style="45" customWidth="1"/>
    <col min="4873" max="4873" width="2.7109375" style="45" customWidth="1"/>
    <col min="4874" max="4876" width="11.7109375" style="45" customWidth="1"/>
    <col min="4877" max="5120" width="11.42578125" style="45"/>
    <col min="5121" max="5121" width="4.5703125" style="45" customWidth="1"/>
    <col min="5122" max="5122" width="28" style="45" customWidth="1"/>
    <col min="5123" max="5124" width="0" style="45" hidden="1" customWidth="1"/>
    <col min="5125" max="5125" width="11.5703125" style="45" customWidth="1"/>
    <col min="5126" max="5127" width="11.42578125" style="45"/>
    <col min="5128" max="5128" width="37.5703125" style="45" customWidth="1"/>
    <col min="5129" max="5129" width="2.7109375" style="45" customWidth="1"/>
    <col min="5130" max="5132" width="11.7109375" style="45" customWidth="1"/>
    <col min="5133" max="5376" width="11.42578125" style="45"/>
    <col min="5377" max="5377" width="4.5703125" style="45" customWidth="1"/>
    <col min="5378" max="5378" width="28" style="45" customWidth="1"/>
    <col min="5379" max="5380" width="0" style="45" hidden="1" customWidth="1"/>
    <col min="5381" max="5381" width="11.5703125" style="45" customWidth="1"/>
    <col min="5382" max="5383" width="11.42578125" style="45"/>
    <col min="5384" max="5384" width="37.5703125" style="45" customWidth="1"/>
    <col min="5385" max="5385" width="2.7109375" style="45" customWidth="1"/>
    <col min="5386" max="5388" width="11.7109375" style="45" customWidth="1"/>
    <col min="5389" max="5632" width="11.42578125" style="45"/>
    <col min="5633" max="5633" width="4.5703125" style="45" customWidth="1"/>
    <col min="5634" max="5634" width="28" style="45" customWidth="1"/>
    <col min="5635" max="5636" width="0" style="45" hidden="1" customWidth="1"/>
    <col min="5637" max="5637" width="11.5703125" style="45" customWidth="1"/>
    <col min="5638" max="5639" width="11.42578125" style="45"/>
    <col min="5640" max="5640" width="37.5703125" style="45" customWidth="1"/>
    <col min="5641" max="5641" width="2.7109375" style="45" customWidth="1"/>
    <col min="5642" max="5644" width="11.7109375" style="45" customWidth="1"/>
    <col min="5645" max="5888" width="11.42578125" style="45"/>
    <col min="5889" max="5889" width="4.5703125" style="45" customWidth="1"/>
    <col min="5890" max="5890" width="28" style="45" customWidth="1"/>
    <col min="5891" max="5892" width="0" style="45" hidden="1" customWidth="1"/>
    <col min="5893" max="5893" width="11.5703125" style="45" customWidth="1"/>
    <col min="5894" max="5895" width="11.42578125" style="45"/>
    <col min="5896" max="5896" width="37.5703125" style="45" customWidth="1"/>
    <col min="5897" max="5897" width="2.7109375" style="45" customWidth="1"/>
    <col min="5898" max="5900" width="11.7109375" style="45" customWidth="1"/>
    <col min="5901" max="6144" width="11.42578125" style="45"/>
    <col min="6145" max="6145" width="4.5703125" style="45" customWidth="1"/>
    <col min="6146" max="6146" width="28" style="45" customWidth="1"/>
    <col min="6147" max="6148" width="0" style="45" hidden="1" customWidth="1"/>
    <col min="6149" max="6149" width="11.5703125" style="45" customWidth="1"/>
    <col min="6150" max="6151" width="11.42578125" style="45"/>
    <col min="6152" max="6152" width="37.5703125" style="45" customWidth="1"/>
    <col min="6153" max="6153" width="2.7109375" style="45" customWidth="1"/>
    <col min="6154" max="6156" width="11.7109375" style="45" customWidth="1"/>
    <col min="6157" max="6400" width="11.42578125" style="45"/>
    <col min="6401" max="6401" width="4.5703125" style="45" customWidth="1"/>
    <col min="6402" max="6402" width="28" style="45" customWidth="1"/>
    <col min="6403" max="6404" width="0" style="45" hidden="1" customWidth="1"/>
    <col min="6405" max="6405" width="11.5703125" style="45" customWidth="1"/>
    <col min="6406" max="6407" width="11.42578125" style="45"/>
    <col min="6408" max="6408" width="37.5703125" style="45" customWidth="1"/>
    <col min="6409" max="6409" width="2.7109375" style="45" customWidth="1"/>
    <col min="6410" max="6412" width="11.7109375" style="45" customWidth="1"/>
    <col min="6413" max="6656" width="11.42578125" style="45"/>
    <col min="6657" max="6657" width="4.5703125" style="45" customWidth="1"/>
    <col min="6658" max="6658" width="28" style="45" customWidth="1"/>
    <col min="6659" max="6660" width="0" style="45" hidden="1" customWidth="1"/>
    <col min="6661" max="6661" width="11.5703125" style="45" customWidth="1"/>
    <col min="6662" max="6663" width="11.42578125" style="45"/>
    <col min="6664" max="6664" width="37.5703125" style="45" customWidth="1"/>
    <col min="6665" max="6665" width="2.7109375" style="45" customWidth="1"/>
    <col min="6666" max="6668" width="11.7109375" style="45" customWidth="1"/>
    <col min="6669" max="6912" width="11.42578125" style="45"/>
    <col min="6913" max="6913" width="4.5703125" style="45" customWidth="1"/>
    <col min="6914" max="6914" width="28" style="45" customWidth="1"/>
    <col min="6915" max="6916" width="0" style="45" hidden="1" customWidth="1"/>
    <col min="6917" max="6917" width="11.5703125" style="45" customWidth="1"/>
    <col min="6918" max="6919" width="11.42578125" style="45"/>
    <col min="6920" max="6920" width="37.5703125" style="45" customWidth="1"/>
    <col min="6921" max="6921" width="2.7109375" style="45" customWidth="1"/>
    <col min="6922" max="6924" width="11.7109375" style="45" customWidth="1"/>
    <col min="6925" max="7168" width="11.42578125" style="45"/>
    <col min="7169" max="7169" width="4.5703125" style="45" customWidth="1"/>
    <col min="7170" max="7170" width="28" style="45" customWidth="1"/>
    <col min="7171" max="7172" width="0" style="45" hidden="1" customWidth="1"/>
    <col min="7173" max="7173" width="11.5703125" style="45" customWidth="1"/>
    <col min="7174" max="7175" width="11.42578125" style="45"/>
    <col min="7176" max="7176" width="37.5703125" style="45" customWidth="1"/>
    <col min="7177" max="7177" width="2.7109375" style="45" customWidth="1"/>
    <col min="7178" max="7180" width="11.7109375" style="45" customWidth="1"/>
    <col min="7181" max="7424" width="11.42578125" style="45"/>
    <col min="7425" max="7425" width="4.5703125" style="45" customWidth="1"/>
    <col min="7426" max="7426" width="28" style="45" customWidth="1"/>
    <col min="7427" max="7428" width="0" style="45" hidden="1" customWidth="1"/>
    <col min="7429" max="7429" width="11.5703125" style="45" customWidth="1"/>
    <col min="7430" max="7431" width="11.42578125" style="45"/>
    <col min="7432" max="7432" width="37.5703125" style="45" customWidth="1"/>
    <col min="7433" max="7433" width="2.7109375" style="45" customWidth="1"/>
    <col min="7434" max="7436" width="11.7109375" style="45" customWidth="1"/>
    <col min="7437" max="7680" width="11.42578125" style="45"/>
    <col min="7681" max="7681" width="4.5703125" style="45" customWidth="1"/>
    <col min="7682" max="7682" width="28" style="45" customWidth="1"/>
    <col min="7683" max="7684" width="0" style="45" hidden="1" customWidth="1"/>
    <col min="7685" max="7685" width="11.5703125" style="45" customWidth="1"/>
    <col min="7686" max="7687" width="11.42578125" style="45"/>
    <col min="7688" max="7688" width="37.5703125" style="45" customWidth="1"/>
    <col min="7689" max="7689" width="2.7109375" style="45" customWidth="1"/>
    <col min="7690" max="7692" width="11.7109375" style="45" customWidth="1"/>
    <col min="7693" max="7936" width="11.42578125" style="45"/>
    <col min="7937" max="7937" width="4.5703125" style="45" customWidth="1"/>
    <col min="7938" max="7938" width="28" style="45" customWidth="1"/>
    <col min="7939" max="7940" width="0" style="45" hidden="1" customWidth="1"/>
    <col min="7941" max="7941" width="11.5703125" style="45" customWidth="1"/>
    <col min="7942" max="7943" width="11.42578125" style="45"/>
    <col min="7944" max="7944" width="37.5703125" style="45" customWidth="1"/>
    <col min="7945" max="7945" width="2.7109375" style="45" customWidth="1"/>
    <col min="7946" max="7948" width="11.7109375" style="45" customWidth="1"/>
    <col min="7949" max="8192" width="11.42578125" style="45"/>
    <col min="8193" max="8193" width="4.5703125" style="45" customWidth="1"/>
    <col min="8194" max="8194" width="28" style="45" customWidth="1"/>
    <col min="8195" max="8196" width="0" style="45" hidden="1" customWidth="1"/>
    <col min="8197" max="8197" width="11.5703125" style="45" customWidth="1"/>
    <col min="8198" max="8199" width="11.42578125" style="45"/>
    <col min="8200" max="8200" width="37.5703125" style="45" customWidth="1"/>
    <col min="8201" max="8201" width="2.7109375" style="45" customWidth="1"/>
    <col min="8202" max="8204" width="11.7109375" style="45" customWidth="1"/>
    <col min="8205" max="8448" width="11.42578125" style="45"/>
    <col min="8449" max="8449" width="4.5703125" style="45" customWidth="1"/>
    <col min="8450" max="8450" width="28" style="45" customWidth="1"/>
    <col min="8451" max="8452" width="0" style="45" hidden="1" customWidth="1"/>
    <col min="8453" max="8453" width="11.5703125" style="45" customWidth="1"/>
    <col min="8454" max="8455" width="11.42578125" style="45"/>
    <col min="8456" max="8456" width="37.5703125" style="45" customWidth="1"/>
    <col min="8457" max="8457" width="2.7109375" style="45" customWidth="1"/>
    <col min="8458" max="8460" width="11.7109375" style="45" customWidth="1"/>
    <col min="8461" max="8704" width="11.42578125" style="45"/>
    <col min="8705" max="8705" width="4.5703125" style="45" customWidth="1"/>
    <col min="8706" max="8706" width="28" style="45" customWidth="1"/>
    <col min="8707" max="8708" width="0" style="45" hidden="1" customWidth="1"/>
    <col min="8709" max="8709" width="11.5703125" style="45" customWidth="1"/>
    <col min="8710" max="8711" width="11.42578125" style="45"/>
    <col min="8712" max="8712" width="37.5703125" style="45" customWidth="1"/>
    <col min="8713" max="8713" width="2.7109375" style="45" customWidth="1"/>
    <col min="8714" max="8716" width="11.7109375" style="45" customWidth="1"/>
    <col min="8717" max="8960" width="11.42578125" style="45"/>
    <col min="8961" max="8961" width="4.5703125" style="45" customWidth="1"/>
    <col min="8962" max="8962" width="28" style="45" customWidth="1"/>
    <col min="8963" max="8964" width="0" style="45" hidden="1" customWidth="1"/>
    <col min="8965" max="8965" width="11.5703125" style="45" customWidth="1"/>
    <col min="8966" max="8967" width="11.42578125" style="45"/>
    <col min="8968" max="8968" width="37.5703125" style="45" customWidth="1"/>
    <col min="8969" max="8969" width="2.7109375" style="45" customWidth="1"/>
    <col min="8970" max="8972" width="11.7109375" style="45" customWidth="1"/>
    <col min="8973" max="9216" width="11.42578125" style="45"/>
    <col min="9217" max="9217" width="4.5703125" style="45" customWidth="1"/>
    <col min="9218" max="9218" width="28" style="45" customWidth="1"/>
    <col min="9219" max="9220" width="0" style="45" hidden="1" customWidth="1"/>
    <col min="9221" max="9221" width="11.5703125" style="45" customWidth="1"/>
    <col min="9222" max="9223" width="11.42578125" style="45"/>
    <col min="9224" max="9224" width="37.5703125" style="45" customWidth="1"/>
    <col min="9225" max="9225" width="2.7109375" style="45" customWidth="1"/>
    <col min="9226" max="9228" width="11.7109375" style="45" customWidth="1"/>
    <col min="9229" max="9472" width="11.42578125" style="45"/>
    <col min="9473" max="9473" width="4.5703125" style="45" customWidth="1"/>
    <col min="9474" max="9474" width="28" style="45" customWidth="1"/>
    <col min="9475" max="9476" width="0" style="45" hidden="1" customWidth="1"/>
    <col min="9477" max="9477" width="11.5703125" style="45" customWidth="1"/>
    <col min="9478" max="9479" width="11.42578125" style="45"/>
    <col min="9480" max="9480" width="37.5703125" style="45" customWidth="1"/>
    <col min="9481" max="9481" width="2.7109375" style="45" customWidth="1"/>
    <col min="9482" max="9484" width="11.7109375" style="45" customWidth="1"/>
    <col min="9485" max="9728" width="11.42578125" style="45"/>
    <col min="9729" max="9729" width="4.5703125" style="45" customWidth="1"/>
    <col min="9730" max="9730" width="28" style="45" customWidth="1"/>
    <col min="9731" max="9732" width="0" style="45" hidden="1" customWidth="1"/>
    <col min="9733" max="9733" width="11.5703125" style="45" customWidth="1"/>
    <col min="9734" max="9735" width="11.42578125" style="45"/>
    <col min="9736" max="9736" width="37.5703125" style="45" customWidth="1"/>
    <col min="9737" max="9737" width="2.7109375" style="45" customWidth="1"/>
    <col min="9738" max="9740" width="11.7109375" style="45" customWidth="1"/>
    <col min="9741" max="9984" width="11.42578125" style="45"/>
    <col min="9985" max="9985" width="4.5703125" style="45" customWidth="1"/>
    <col min="9986" max="9986" width="28" style="45" customWidth="1"/>
    <col min="9987" max="9988" width="0" style="45" hidden="1" customWidth="1"/>
    <col min="9989" max="9989" width="11.5703125" style="45" customWidth="1"/>
    <col min="9990" max="9991" width="11.42578125" style="45"/>
    <col min="9992" max="9992" width="37.5703125" style="45" customWidth="1"/>
    <col min="9993" max="9993" width="2.7109375" style="45" customWidth="1"/>
    <col min="9994" max="9996" width="11.7109375" style="45" customWidth="1"/>
    <col min="9997" max="10240" width="11.42578125" style="45"/>
    <col min="10241" max="10241" width="4.5703125" style="45" customWidth="1"/>
    <col min="10242" max="10242" width="28" style="45" customWidth="1"/>
    <col min="10243" max="10244" width="0" style="45" hidden="1" customWidth="1"/>
    <col min="10245" max="10245" width="11.5703125" style="45" customWidth="1"/>
    <col min="10246" max="10247" width="11.42578125" style="45"/>
    <col min="10248" max="10248" width="37.5703125" style="45" customWidth="1"/>
    <col min="10249" max="10249" width="2.7109375" style="45" customWidth="1"/>
    <col min="10250" max="10252" width="11.7109375" style="45" customWidth="1"/>
    <col min="10253" max="10496" width="11.42578125" style="45"/>
    <col min="10497" max="10497" width="4.5703125" style="45" customWidth="1"/>
    <col min="10498" max="10498" width="28" style="45" customWidth="1"/>
    <col min="10499" max="10500" width="0" style="45" hidden="1" customWidth="1"/>
    <col min="10501" max="10501" width="11.5703125" style="45" customWidth="1"/>
    <col min="10502" max="10503" width="11.42578125" style="45"/>
    <col min="10504" max="10504" width="37.5703125" style="45" customWidth="1"/>
    <col min="10505" max="10505" width="2.7109375" style="45" customWidth="1"/>
    <col min="10506" max="10508" width="11.7109375" style="45" customWidth="1"/>
    <col min="10509" max="10752" width="11.42578125" style="45"/>
    <col min="10753" max="10753" width="4.5703125" style="45" customWidth="1"/>
    <col min="10754" max="10754" width="28" style="45" customWidth="1"/>
    <col min="10755" max="10756" width="0" style="45" hidden="1" customWidth="1"/>
    <col min="10757" max="10757" width="11.5703125" style="45" customWidth="1"/>
    <col min="10758" max="10759" width="11.42578125" style="45"/>
    <col min="10760" max="10760" width="37.5703125" style="45" customWidth="1"/>
    <col min="10761" max="10761" width="2.7109375" style="45" customWidth="1"/>
    <col min="10762" max="10764" width="11.7109375" style="45" customWidth="1"/>
    <col min="10765" max="11008" width="11.42578125" style="45"/>
    <col min="11009" max="11009" width="4.5703125" style="45" customWidth="1"/>
    <col min="11010" max="11010" width="28" style="45" customWidth="1"/>
    <col min="11011" max="11012" width="0" style="45" hidden="1" customWidth="1"/>
    <col min="11013" max="11013" width="11.5703125" style="45" customWidth="1"/>
    <col min="11014" max="11015" width="11.42578125" style="45"/>
    <col min="11016" max="11016" width="37.5703125" style="45" customWidth="1"/>
    <col min="11017" max="11017" width="2.7109375" style="45" customWidth="1"/>
    <col min="11018" max="11020" width="11.7109375" style="45" customWidth="1"/>
    <col min="11021" max="11264" width="11.42578125" style="45"/>
    <col min="11265" max="11265" width="4.5703125" style="45" customWidth="1"/>
    <col min="11266" max="11266" width="28" style="45" customWidth="1"/>
    <col min="11267" max="11268" width="0" style="45" hidden="1" customWidth="1"/>
    <col min="11269" max="11269" width="11.5703125" style="45" customWidth="1"/>
    <col min="11270" max="11271" width="11.42578125" style="45"/>
    <col min="11272" max="11272" width="37.5703125" style="45" customWidth="1"/>
    <col min="11273" max="11273" width="2.7109375" style="45" customWidth="1"/>
    <col min="11274" max="11276" width="11.7109375" style="45" customWidth="1"/>
    <col min="11277" max="11520" width="11.42578125" style="45"/>
    <col min="11521" max="11521" width="4.5703125" style="45" customWidth="1"/>
    <col min="11522" max="11522" width="28" style="45" customWidth="1"/>
    <col min="11523" max="11524" width="0" style="45" hidden="1" customWidth="1"/>
    <col min="11525" max="11525" width="11.5703125" style="45" customWidth="1"/>
    <col min="11526" max="11527" width="11.42578125" style="45"/>
    <col min="11528" max="11528" width="37.5703125" style="45" customWidth="1"/>
    <col min="11529" max="11529" width="2.7109375" style="45" customWidth="1"/>
    <col min="11530" max="11532" width="11.7109375" style="45" customWidth="1"/>
    <col min="11533" max="11776" width="11.42578125" style="45"/>
    <col min="11777" max="11777" width="4.5703125" style="45" customWidth="1"/>
    <col min="11778" max="11778" width="28" style="45" customWidth="1"/>
    <col min="11779" max="11780" width="0" style="45" hidden="1" customWidth="1"/>
    <col min="11781" max="11781" width="11.5703125" style="45" customWidth="1"/>
    <col min="11782" max="11783" width="11.42578125" style="45"/>
    <col min="11784" max="11784" width="37.5703125" style="45" customWidth="1"/>
    <col min="11785" max="11785" width="2.7109375" style="45" customWidth="1"/>
    <col min="11786" max="11788" width="11.7109375" style="45" customWidth="1"/>
    <col min="11789" max="12032" width="11.42578125" style="45"/>
    <col min="12033" max="12033" width="4.5703125" style="45" customWidth="1"/>
    <col min="12034" max="12034" width="28" style="45" customWidth="1"/>
    <col min="12035" max="12036" width="0" style="45" hidden="1" customWidth="1"/>
    <col min="12037" max="12037" width="11.5703125" style="45" customWidth="1"/>
    <col min="12038" max="12039" width="11.42578125" style="45"/>
    <col min="12040" max="12040" width="37.5703125" style="45" customWidth="1"/>
    <col min="12041" max="12041" width="2.7109375" style="45" customWidth="1"/>
    <col min="12042" max="12044" width="11.7109375" style="45" customWidth="1"/>
    <col min="12045" max="12288" width="11.42578125" style="45"/>
    <col min="12289" max="12289" width="4.5703125" style="45" customWidth="1"/>
    <col min="12290" max="12290" width="28" style="45" customWidth="1"/>
    <col min="12291" max="12292" width="0" style="45" hidden="1" customWidth="1"/>
    <col min="12293" max="12293" width="11.5703125" style="45" customWidth="1"/>
    <col min="12294" max="12295" width="11.42578125" style="45"/>
    <col min="12296" max="12296" width="37.5703125" style="45" customWidth="1"/>
    <col min="12297" max="12297" width="2.7109375" style="45" customWidth="1"/>
    <col min="12298" max="12300" width="11.7109375" style="45" customWidth="1"/>
    <col min="12301" max="12544" width="11.42578125" style="45"/>
    <col min="12545" max="12545" width="4.5703125" style="45" customWidth="1"/>
    <col min="12546" max="12546" width="28" style="45" customWidth="1"/>
    <col min="12547" max="12548" width="0" style="45" hidden="1" customWidth="1"/>
    <col min="12549" max="12549" width="11.5703125" style="45" customWidth="1"/>
    <col min="12550" max="12551" width="11.42578125" style="45"/>
    <col min="12552" max="12552" width="37.5703125" style="45" customWidth="1"/>
    <col min="12553" max="12553" width="2.7109375" style="45" customWidth="1"/>
    <col min="12554" max="12556" width="11.7109375" style="45" customWidth="1"/>
    <col min="12557" max="12800" width="11.42578125" style="45"/>
    <col min="12801" max="12801" width="4.5703125" style="45" customWidth="1"/>
    <col min="12802" max="12802" width="28" style="45" customWidth="1"/>
    <col min="12803" max="12804" width="0" style="45" hidden="1" customWidth="1"/>
    <col min="12805" max="12805" width="11.5703125" style="45" customWidth="1"/>
    <col min="12806" max="12807" width="11.42578125" style="45"/>
    <col min="12808" max="12808" width="37.5703125" style="45" customWidth="1"/>
    <col min="12809" max="12809" width="2.7109375" style="45" customWidth="1"/>
    <col min="12810" max="12812" width="11.7109375" style="45" customWidth="1"/>
    <col min="12813" max="13056" width="11.42578125" style="45"/>
    <col min="13057" max="13057" width="4.5703125" style="45" customWidth="1"/>
    <col min="13058" max="13058" width="28" style="45" customWidth="1"/>
    <col min="13059" max="13060" width="0" style="45" hidden="1" customWidth="1"/>
    <col min="13061" max="13061" width="11.5703125" style="45" customWidth="1"/>
    <col min="13062" max="13063" width="11.42578125" style="45"/>
    <col min="13064" max="13064" width="37.5703125" style="45" customWidth="1"/>
    <col min="13065" max="13065" width="2.7109375" style="45" customWidth="1"/>
    <col min="13066" max="13068" width="11.7109375" style="45" customWidth="1"/>
    <col min="13069" max="13312" width="11.42578125" style="45"/>
    <col min="13313" max="13313" width="4.5703125" style="45" customWidth="1"/>
    <col min="13314" max="13314" width="28" style="45" customWidth="1"/>
    <col min="13315" max="13316" width="0" style="45" hidden="1" customWidth="1"/>
    <col min="13317" max="13317" width="11.5703125" style="45" customWidth="1"/>
    <col min="13318" max="13319" width="11.42578125" style="45"/>
    <col min="13320" max="13320" width="37.5703125" style="45" customWidth="1"/>
    <col min="13321" max="13321" width="2.7109375" style="45" customWidth="1"/>
    <col min="13322" max="13324" width="11.7109375" style="45" customWidth="1"/>
    <col min="13325" max="13568" width="11.42578125" style="45"/>
    <col min="13569" max="13569" width="4.5703125" style="45" customWidth="1"/>
    <col min="13570" max="13570" width="28" style="45" customWidth="1"/>
    <col min="13571" max="13572" width="0" style="45" hidden="1" customWidth="1"/>
    <col min="13573" max="13573" width="11.5703125" style="45" customWidth="1"/>
    <col min="13574" max="13575" width="11.42578125" style="45"/>
    <col min="13576" max="13576" width="37.5703125" style="45" customWidth="1"/>
    <col min="13577" max="13577" width="2.7109375" style="45" customWidth="1"/>
    <col min="13578" max="13580" width="11.7109375" style="45" customWidth="1"/>
    <col min="13581" max="13824" width="11.42578125" style="45"/>
    <col min="13825" max="13825" width="4.5703125" style="45" customWidth="1"/>
    <col min="13826" max="13826" width="28" style="45" customWidth="1"/>
    <col min="13827" max="13828" width="0" style="45" hidden="1" customWidth="1"/>
    <col min="13829" max="13829" width="11.5703125" style="45" customWidth="1"/>
    <col min="13830" max="13831" width="11.42578125" style="45"/>
    <col min="13832" max="13832" width="37.5703125" style="45" customWidth="1"/>
    <col min="13833" max="13833" width="2.7109375" style="45" customWidth="1"/>
    <col min="13834" max="13836" width="11.7109375" style="45" customWidth="1"/>
    <col min="13837" max="14080" width="11.42578125" style="45"/>
    <col min="14081" max="14081" width="4.5703125" style="45" customWidth="1"/>
    <col min="14082" max="14082" width="28" style="45" customWidth="1"/>
    <col min="14083" max="14084" width="0" style="45" hidden="1" customWidth="1"/>
    <col min="14085" max="14085" width="11.5703125" style="45" customWidth="1"/>
    <col min="14086" max="14087" width="11.42578125" style="45"/>
    <col min="14088" max="14088" width="37.5703125" style="45" customWidth="1"/>
    <col min="14089" max="14089" width="2.7109375" style="45" customWidth="1"/>
    <col min="14090" max="14092" width="11.7109375" style="45" customWidth="1"/>
    <col min="14093" max="14336" width="11.42578125" style="45"/>
    <col min="14337" max="14337" width="4.5703125" style="45" customWidth="1"/>
    <col min="14338" max="14338" width="28" style="45" customWidth="1"/>
    <col min="14339" max="14340" width="0" style="45" hidden="1" customWidth="1"/>
    <col min="14341" max="14341" width="11.5703125" style="45" customWidth="1"/>
    <col min="14342" max="14343" width="11.42578125" style="45"/>
    <col min="14344" max="14344" width="37.5703125" style="45" customWidth="1"/>
    <col min="14345" max="14345" width="2.7109375" style="45" customWidth="1"/>
    <col min="14346" max="14348" width="11.7109375" style="45" customWidth="1"/>
    <col min="14349" max="14592" width="11.42578125" style="45"/>
    <col min="14593" max="14593" width="4.5703125" style="45" customWidth="1"/>
    <col min="14594" max="14594" width="28" style="45" customWidth="1"/>
    <col min="14595" max="14596" width="0" style="45" hidden="1" customWidth="1"/>
    <col min="14597" max="14597" width="11.5703125" style="45" customWidth="1"/>
    <col min="14598" max="14599" width="11.42578125" style="45"/>
    <col min="14600" max="14600" width="37.5703125" style="45" customWidth="1"/>
    <col min="14601" max="14601" width="2.7109375" style="45" customWidth="1"/>
    <col min="14602" max="14604" width="11.7109375" style="45" customWidth="1"/>
    <col min="14605" max="14848" width="11.42578125" style="45"/>
    <col min="14849" max="14849" width="4.5703125" style="45" customWidth="1"/>
    <col min="14850" max="14850" width="28" style="45" customWidth="1"/>
    <col min="14851" max="14852" width="0" style="45" hidden="1" customWidth="1"/>
    <col min="14853" max="14853" width="11.5703125" style="45" customWidth="1"/>
    <col min="14854" max="14855" width="11.42578125" style="45"/>
    <col min="14856" max="14856" width="37.5703125" style="45" customWidth="1"/>
    <col min="14857" max="14857" width="2.7109375" style="45" customWidth="1"/>
    <col min="14858" max="14860" width="11.7109375" style="45" customWidth="1"/>
    <col min="14861" max="15104" width="11.42578125" style="45"/>
    <col min="15105" max="15105" width="4.5703125" style="45" customWidth="1"/>
    <col min="15106" max="15106" width="28" style="45" customWidth="1"/>
    <col min="15107" max="15108" width="0" style="45" hidden="1" customWidth="1"/>
    <col min="15109" max="15109" width="11.5703125" style="45" customWidth="1"/>
    <col min="15110" max="15111" width="11.42578125" style="45"/>
    <col min="15112" max="15112" width="37.5703125" style="45" customWidth="1"/>
    <col min="15113" max="15113" width="2.7109375" style="45" customWidth="1"/>
    <col min="15114" max="15116" width="11.7109375" style="45" customWidth="1"/>
    <col min="15117" max="15360" width="11.42578125" style="45"/>
    <col min="15361" max="15361" width="4.5703125" style="45" customWidth="1"/>
    <col min="15362" max="15362" width="28" style="45" customWidth="1"/>
    <col min="15363" max="15364" width="0" style="45" hidden="1" customWidth="1"/>
    <col min="15365" max="15365" width="11.5703125" style="45" customWidth="1"/>
    <col min="15366" max="15367" width="11.42578125" style="45"/>
    <col min="15368" max="15368" width="37.5703125" style="45" customWidth="1"/>
    <col min="15369" max="15369" width="2.7109375" style="45" customWidth="1"/>
    <col min="15370" max="15372" width="11.7109375" style="45" customWidth="1"/>
    <col min="15373" max="15616" width="11.42578125" style="45"/>
    <col min="15617" max="15617" width="4.5703125" style="45" customWidth="1"/>
    <col min="15618" max="15618" width="28" style="45" customWidth="1"/>
    <col min="15619" max="15620" width="0" style="45" hidden="1" customWidth="1"/>
    <col min="15621" max="15621" width="11.5703125" style="45" customWidth="1"/>
    <col min="15622" max="15623" width="11.42578125" style="45"/>
    <col min="15624" max="15624" width="37.5703125" style="45" customWidth="1"/>
    <col min="15625" max="15625" width="2.7109375" style="45" customWidth="1"/>
    <col min="15626" max="15628" width="11.7109375" style="45" customWidth="1"/>
    <col min="15629" max="15872" width="11.42578125" style="45"/>
    <col min="15873" max="15873" width="4.5703125" style="45" customWidth="1"/>
    <col min="15874" max="15874" width="28" style="45" customWidth="1"/>
    <col min="15875" max="15876" width="0" style="45" hidden="1" customWidth="1"/>
    <col min="15877" max="15877" width="11.5703125" style="45" customWidth="1"/>
    <col min="15878" max="15879" width="11.42578125" style="45"/>
    <col min="15880" max="15880" width="37.5703125" style="45" customWidth="1"/>
    <col min="15881" max="15881" width="2.7109375" style="45" customWidth="1"/>
    <col min="15882" max="15884" width="11.7109375" style="45" customWidth="1"/>
    <col min="15885" max="16128" width="11.42578125" style="45"/>
    <col min="16129" max="16129" width="4.5703125" style="45" customWidth="1"/>
    <col min="16130" max="16130" width="28" style="45" customWidth="1"/>
    <col min="16131" max="16132" width="0" style="45" hidden="1" customWidth="1"/>
    <col min="16133" max="16133" width="11.5703125" style="45" customWidth="1"/>
    <col min="16134" max="16135" width="11.42578125" style="45"/>
    <col min="16136" max="16136" width="37.5703125" style="45" customWidth="1"/>
    <col min="16137" max="16137" width="2.7109375" style="45" customWidth="1"/>
    <col min="16138" max="16140" width="11.7109375" style="45" customWidth="1"/>
    <col min="16141" max="16384" width="11.42578125" style="45"/>
  </cols>
  <sheetData>
    <row r="1" spans="1:12" x14ac:dyDescent="0.2">
      <c r="B1" s="333"/>
      <c r="C1" s="333"/>
      <c r="D1" s="333"/>
      <c r="E1" s="333"/>
      <c r="F1" s="333"/>
      <c r="G1" s="333"/>
      <c r="H1" s="66"/>
    </row>
    <row r="2" spans="1:12" x14ac:dyDescent="0.2">
      <c r="B2" s="334" t="s">
        <v>88</v>
      </c>
      <c r="C2" s="334"/>
      <c r="D2" s="334"/>
      <c r="E2" s="334"/>
      <c r="F2" s="334"/>
      <c r="G2" s="334"/>
      <c r="H2" s="334"/>
      <c r="I2" s="334"/>
      <c r="J2" s="334"/>
      <c r="K2" s="334"/>
      <c r="L2" s="334"/>
    </row>
    <row r="3" spans="1:12" ht="15" thickBot="1" x14ac:dyDescent="0.25">
      <c r="A3" s="67"/>
      <c r="B3" s="335" t="s">
        <v>97</v>
      </c>
      <c r="C3" s="335"/>
      <c r="D3" s="335"/>
      <c r="E3" s="335"/>
      <c r="F3" s="335"/>
      <c r="G3" s="335"/>
      <c r="H3" s="335"/>
      <c r="I3" s="335"/>
      <c r="J3" s="335"/>
      <c r="K3" s="335"/>
      <c r="L3" s="335"/>
    </row>
    <row r="4" spans="1:12" ht="15" thickTop="1" x14ac:dyDescent="0.2">
      <c r="A4" s="68"/>
      <c r="B4" s="69" t="s">
        <v>2</v>
      </c>
      <c r="C4" s="70"/>
      <c r="D4" s="71"/>
      <c r="E4" s="72"/>
      <c r="F4" s="73"/>
      <c r="G4" s="74"/>
      <c r="H4" s="75" t="s">
        <v>89</v>
      </c>
      <c r="I4" s="76"/>
      <c r="J4" s="77"/>
      <c r="K4" s="73"/>
      <c r="L4" s="78"/>
    </row>
    <row r="5" spans="1:12" x14ac:dyDescent="0.2">
      <c r="A5" s="79"/>
      <c r="B5" s="80" t="s">
        <v>3</v>
      </c>
      <c r="C5" s="81"/>
      <c r="D5" s="82"/>
      <c r="E5" s="83"/>
      <c r="F5" s="84"/>
      <c r="G5" s="74"/>
      <c r="H5" s="85" t="s">
        <v>3</v>
      </c>
      <c r="I5" s="86"/>
      <c r="J5" s="87"/>
      <c r="K5" s="84"/>
      <c r="L5" s="74"/>
    </row>
    <row r="6" spans="1:12" x14ac:dyDescent="0.2">
      <c r="A6" s="79"/>
      <c r="B6" s="88" t="s">
        <v>4</v>
      </c>
      <c r="C6" s="81"/>
      <c r="D6" s="82"/>
      <c r="E6" s="83"/>
      <c r="F6" s="84">
        <f>Inventario!F8</f>
        <v>5550</v>
      </c>
      <c r="G6" s="74"/>
      <c r="H6" s="88" t="s">
        <v>21</v>
      </c>
      <c r="I6" s="86"/>
      <c r="J6" s="87"/>
      <c r="K6" s="84">
        <f>Inventario!F65</f>
        <v>13000</v>
      </c>
      <c r="L6" s="74"/>
    </row>
    <row r="7" spans="1:12" x14ac:dyDescent="0.2">
      <c r="A7" s="79"/>
      <c r="B7" s="88" t="s">
        <v>7</v>
      </c>
      <c r="C7" s="89"/>
      <c r="D7" s="90"/>
      <c r="E7" s="91"/>
      <c r="F7" s="84">
        <f>Inventario!F11</f>
        <v>151430</v>
      </c>
      <c r="G7" s="74"/>
      <c r="H7" s="88" t="str">
        <f>Inventario!C66</f>
        <v>Acreedores no Comerciales</v>
      </c>
      <c r="I7" s="86"/>
      <c r="J7" s="87"/>
      <c r="K7" s="84">
        <f>Inventario!F67</f>
        <v>5000</v>
      </c>
      <c r="L7" s="74"/>
    </row>
    <row r="8" spans="1:12" x14ac:dyDescent="0.2">
      <c r="A8" s="79"/>
      <c r="B8" s="88" t="s">
        <v>29</v>
      </c>
      <c r="C8" s="94"/>
      <c r="D8" s="95"/>
      <c r="E8" s="91"/>
      <c r="F8" s="84">
        <f>Inventario!F14</f>
        <v>20677.62</v>
      </c>
      <c r="G8" s="74"/>
      <c r="H8" s="88" t="s">
        <v>22</v>
      </c>
      <c r="I8" s="92"/>
      <c r="J8" s="93"/>
      <c r="K8" s="84">
        <f>Inventario!F69</f>
        <v>40000</v>
      </c>
      <c r="L8" s="74"/>
    </row>
    <row r="9" spans="1:12" x14ac:dyDescent="0.2">
      <c r="A9" s="79"/>
      <c r="B9" s="88" t="str">
        <f>Inventario!C15</f>
        <v>Documentos por Cobrar a Corto Plazo</v>
      </c>
      <c r="C9" s="94"/>
      <c r="D9" s="95"/>
      <c r="E9" s="91"/>
      <c r="F9" s="84">
        <f>Inventario!F17</f>
        <v>27000</v>
      </c>
      <c r="G9" s="74"/>
      <c r="H9" s="88" t="s">
        <v>23</v>
      </c>
      <c r="I9" s="96"/>
      <c r="J9" s="97"/>
      <c r="K9" s="84">
        <f>Inventario!F72</f>
        <v>74.400000000000006</v>
      </c>
      <c r="L9" s="104"/>
    </row>
    <row r="10" spans="1:12" ht="15" thickBot="1" x14ac:dyDescent="0.25">
      <c r="A10" s="79"/>
      <c r="B10" s="88" t="s">
        <v>10</v>
      </c>
      <c r="C10" s="94"/>
      <c r="D10" s="95"/>
      <c r="E10" s="91"/>
      <c r="F10" s="98">
        <f>Inventario!F34</f>
        <v>33927.5</v>
      </c>
      <c r="G10" s="74">
        <f>SUM(F6:F10)</f>
        <v>238585.12</v>
      </c>
      <c r="H10" s="88" t="s">
        <v>24</v>
      </c>
      <c r="I10" s="92"/>
      <c r="J10" s="93"/>
      <c r="K10" s="98">
        <f>Inventario!F75</f>
        <v>144</v>
      </c>
      <c r="L10" s="98">
        <f>SUM(K6:K10)</f>
        <v>58218.400000000001</v>
      </c>
    </row>
    <row r="11" spans="1:12" x14ac:dyDescent="0.2">
      <c r="A11" s="79"/>
      <c r="B11" s="100" t="s">
        <v>11</v>
      </c>
      <c r="C11" s="94"/>
      <c r="D11" s="95"/>
      <c r="E11" s="91"/>
      <c r="G11" s="74"/>
      <c r="H11" s="99" t="s">
        <v>91</v>
      </c>
      <c r="I11" s="92"/>
      <c r="J11" s="93"/>
      <c r="K11" s="84"/>
      <c r="L11" s="78">
        <f>L10</f>
        <v>58218.400000000001</v>
      </c>
    </row>
    <row r="12" spans="1:12" x14ac:dyDescent="0.2">
      <c r="A12" s="79"/>
      <c r="B12" s="102" t="s">
        <v>12</v>
      </c>
      <c r="C12" s="94"/>
      <c r="D12" s="95"/>
      <c r="E12" s="91"/>
      <c r="F12" s="84">
        <f>Inventario!F41</f>
        <v>11901.999999999998</v>
      </c>
      <c r="G12" s="74"/>
      <c r="H12" s="101" t="s">
        <v>26</v>
      </c>
      <c r="I12" s="92"/>
      <c r="J12" s="93"/>
      <c r="K12" s="84"/>
      <c r="L12" s="74"/>
    </row>
    <row r="13" spans="1:12" x14ac:dyDescent="0.2">
      <c r="A13" s="79"/>
      <c r="B13" s="102" t="str">
        <f>Inventario!C42</f>
        <v>Vehiculos de Reparto</v>
      </c>
      <c r="C13" s="94"/>
      <c r="D13" s="95"/>
      <c r="E13" s="91"/>
      <c r="F13" s="84">
        <f>Inventario!F44</f>
        <v>119400</v>
      </c>
      <c r="G13" s="74"/>
      <c r="H13" s="103" t="s">
        <v>26</v>
      </c>
      <c r="I13" s="92"/>
      <c r="J13" s="93"/>
      <c r="K13" s="84"/>
      <c r="L13" s="74">
        <f>Inventario!F97</f>
        <v>444337.72</v>
      </c>
    </row>
    <row r="14" spans="1:12" x14ac:dyDescent="0.2">
      <c r="A14" s="79"/>
      <c r="B14" s="88" t="s">
        <v>15</v>
      </c>
      <c r="C14" s="94"/>
      <c r="D14" s="95"/>
      <c r="E14" s="91"/>
      <c r="F14" s="84">
        <f>Inventario!F47</f>
        <v>5694.9999999999991</v>
      </c>
      <c r="G14" s="74"/>
      <c r="H14" s="103"/>
      <c r="I14" s="92"/>
      <c r="J14" s="93"/>
      <c r="K14" s="84"/>
      <c r="L14" s="74"/>
    </row>
    <row r="15" spans="1:12" x14ac:dyDescent="0.2">
      <c r="A15" s="79"/>
      <c r="B15" s="102" t="s">
        <v>30</v>
      </c>
      <c r="C15" s="94"/>
      <c r="D15" s="95"/>
      <c r="E15" s="91"/>
      <c r="F15" s="84">
        <f>Inventario!F56</f>
        <v>1973.9999999999998</v>
      </c>
      <c r="G15" s="74"/>
      <c r="H15" s="103"/>
      <c r="I15" s="92"/>
      <c r="J15" s="93"/>
      <c r="K15" s="84"/>
      <c r="L15" s="74"/>
    </row>
    <row r="16" spans="1:12" ht="15" thickBot="1" x14ac:dyDescent="0.25">
      <c r="A16" s="79"/>
      <c r="B16" s="111" t="str">
        <f>Inventario!C57</f>
        <v>Valores Mobiliarios a Largo Plazo</v>
      </c>
      <c r="E16" s="91"/>
      <c r="F16" s="98">
        <f>Inventario!F59</f>
        <v>125000</v>
      </c>
      <c r="G16" s="74">
        <f>SUM(F12:F16)</f>
        <v>263971</v>
      </c>
      <c r="H16" s="103"/>
      <c r="I16" s="92"/>
      <c r="J16" s="93"/>
      <c r="K16" s="84"/>
      <c r="L16" s="74"/>
    </row>
    <row r="17" spans="1:12" ht="15" thickBot="1" x14ac:dyDescent="0.25">
      <c r="A17" s="79"/>
      <c r="B17" s="100" t="s">
        <v>19</v>
      </c>
      <c r="C17" s="94"/>
      <c r="D17" s="95"/>
      <c r="E17" s="91"/>
      <c r="F17" s="105"/>
      <c r="G17" s="106">
        <f>SUM(G10:G16)</f>
        <v>502556.12</v>
      </c>
      <c r="H17" s="99" t="s">
        <v>92</v>
      </c>
      <c r="I17" s="92"/>
      <c r="J17" s="93"/>
      <c r="K17" s="84"/>
      <c r="L17" s="106">
        <f>SUM(L11:L13)</f>
        <v>502556.12</v>
      </c>
    </row>
    <row r="18" spans="1:12" ht="15" thickTop="1" x14ac:dyDescent="0.2">
      <c r="A18" s="79"/>
      <c r="B18" s="107"/>
      <c r="C18" s="94"/>
      <c r="D18" s="95"/>
      <c r="E18" s="91"/>
      <c r="F18" s="97"/>
      <c r="G18" s="78"/>
      <c r="H18" s="108" t="s">
        <v>85</v>
      </c>
      <c r="I18" s="92"/>
      <c r="J18" s="93"/>
      <c r="K18" s="84"/>
      <c r="L18" s="78"/>
    </row>
    <row r="19" spans="1:12" x14ac:dyDescent="0.2">
      <c r="A19" s="79"/>
      <c r="B19" s="107"/>
      <c r="C19" s="94"/>
      <c r="D19" s="95"/>
      <c r="E19" s="91"/>
      <c r="F19" s="97"/>
      <c r="G19" s="74"/>
      <c r="H19" s="103"/>
      <c r="I19" s="92"/>
      <c r="J19" s="93"/>
      <c r="K19" s="97"/>
      <c r="L19" s="74"/>
    </row>
    <row r="20" spans="1:12" x14ac:dyDescent="0.2">
      <c r="A20" s="79"/>
      <c r="B20" s="107"/>
      <c r="C20" s="94"/>
      <c r="D20" s="95"/>
      <c r="E20" s="91"/>
      <c r="F20" s="97"/>
      <c r="G20" s="74"/>
      <c r="H20" s="103"/>
      <c r="I20" s="92"/>
      <c r="J20" s="93"/>
      <c r="K20" s="97"/>
      <c r="L20" s="74"/>
    </row>
    <row r="21" spans="1:12" x14ac:dyDescent="0.2">
      <c r="A21" s="79"/>
      <c r="B21" s="107" t="s">
        <v>93</v>
      </c>
      <c r="C21" s="94"/>
      <c r="D21" s="95"/>
      <c r="E21" s="91"/>
      <c r="F21" s="97"/>
      <c r="G21" s="74"/>
      <c r="H21" s="109" t="s">
        <v>32</v>
      </c>
      <c r="I21" s="92"/>
      <c r="J21" s="93"/>
      <c r="K21" s="97"/>
      <c r="L21" s="74"/>
    </row>
    <row r="22" spans="1:12" x14ac:dyDescent="0.2">
      <c r="A22" s="79"/>
      <c r="B22" s="107" t="str">
        <f>Inventario!C109</f>
        <v>Gumercinda Lobos del Monte</v>
      </c>
      <c r="C22" s="94"/>
      <c r="D22" s="95"/>
      <c r="E22" s="91"/>
      <c r="F22" s="97"/>
      <c r="G22" s="74"/>
      <c r="H22" s="109" t="s">
        <v>94</v>
      </c>
      <c r="I22" s="92"/>
      <c r="J22" s="93"/>
      <c r="K22" s="97"/>
      <c r="L22" s="74"/>
    </row>
    <row r="23" spans="1:12" x14ac:dyDescent="0.2">
      <c r="A23" s="79"/>
      <c r="B23" s="107" t="s">
        <v>98</v>
      </c>
      <c r="C23" s="94"/>
      <c r="D23" s="95"/>
      <c r="E23" s="74"/>
      <c r="F23" s="97"/>
      <c r="G23" s="74"/>
      <c r="H23" s="109" t="s">
        <v>95</v>
      </c>
      <c r="I23" s="92"/>
      <c r="J23" s="93"/>
      <c r="K23" s="97"/>
      <c r="L23" s="74"/>
    </row>
    <row r="24" spans="1:12" x14ac:dyDescent="0.2">
      <c r="A24" s="79"/>
      <c r="B24" s="107"/>
      <c r="C24" s="94"/>
      <c r="D24" s="95"/>
      <c r="E24" s="74"/>
      <c r="F24" s="97"/>
      <c r="G24" s="74"/>
      <c r="H24" s="103"/>
      <c r="I24" s="92"/>
      <c r="J24" s="93"/>
      <c r="K24" s="97"/>
      <c r="L24" s="74"/>
    </row>
    <row r="25" spans="1:12" x14ac:dyDescent="0.2">
      <c r="A25" s="79"/>
      <c r="B25" s="107"/>
      <c r="C25" s="94"/>
      <c r="D25" s="95"/>
      <c r="E25" s="74"/>
      <c r="F25" s="97"/>
      <c r="G25" s="74"/>
      <c r="H25" s="103"/>
      <c r="I25" s="92"/>
      <c r="J25" s="93"/>
      <c r="K25" s="97"/>
      <c r="L25" s="74"/>
    </row>
    <row r="26" spans="1:12" x14ac:dyDescent="0.2">
      <c r="A26" s="79"/>
      <c r="B26" s="107"/>
      <c r="C26" s="94"/>
      <c r="D26" s="95"/>
      <c r="E26" s="74"/>
      <c r="F26" s="97"/>
      <c r="G26" s="74"/>
      <c r="H26" s="103"/>
      <c r="I26" s="92"/>
      <c r="J26" s="93"/>
      <c r="K26" s="97"/>
      <c r="L26" s="74"/>
    </row>
    <row r="27" spans="1:12" x14ac:dyDescent="0.2">
      <c r="A27" s="79"/>
      <c r="B27" s="107" t="s">
        <v>96</v>
      </c>
      <c r="C27" s="110"/>
      <c r="D27" s="84"/>
      <c r="E27" s="84"/>
      <c r="F27" s="97"/>
      <c r="G27" s="74"/>
      <c r="H27" s="103"/>
      <c r="I27" s="92"/>
      <c r="J27" s="93"/>
      <c r="K27" s="97"/>
      <c r="L27" s="74"/>
    </row>
  </sheetData>
  <sheetProtection password="CB11" sheet="1" objects="1" scenarios="1"/>
  <mergeCells count="3">
    <mergeCell ref="B1:G1"/>
    <mergeCell ref="B2:L2"/>
    <mergeCell ref="B3:L3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H87"/>
  <sheetViews>
    <sheetView topLeftCell="A70" workbookViewId="0">
      <selection activeCell="B70" sqref="B70:D70"/>
    </sheetView>
  </sheetViews>
  <sheetFormatPr baseColWidth="10" defaultRowHeight="15" x14ac:dyDescent="0.25"/>
  <cols>
    <col min="2" max="2" width="25.7109375" customWidth="1"/>
    <col min="3" max="3" width="12.28515625" customWidth="1"/>
    <col min="4" max="4" width="12.5703125" customWidth="1"/>
    <col min="5" max="5" width="12.42578125" customWidth="1"/>
    <col min="8" max="8" width="19.42578125" customWidth="1"/>
  </cols>
  <sheetData>
    <row r="1" spans="2:8" x14ac:dyDescent="0.25">
      <c r="B1" s="45"/>
      <c r="C1" s="45"/>
      <c r="D1" s="45"/>
      <c r="E1" s="45"/>
    </row>
    <row r="2" spans="2:8" x14ac:dyDescent="0.25">
      <c r="B2" s="46" t="s">
        <v>68</v>
      </c>
      <c r="C2" s="45"/>
      <c r="D2" s="45"/>
      <c r="E2" s="45"/>
    </row>
    <row r="3" spans="2:8" x14ac:dyDescent="0.25">
      <c r="B3" s="45" t="s">
        <v>69</v>
      </c>
      <c r="C3" s="45"/>
      <c r="D3" s="45"/>
      <c r="E3" s="45"/>
      <c r="H3" s="64">
        <v>20677.62</v>
      </c>
    </row>
    <row r="4" spans="2:8" ht="15.75" thickBot="1" x14ac:dyDescent="0.3">
      <c r="B4" s="45"/>
      <c r="C4" s="45"/>
      <c r="D4" s="45"/>
      <c r="E4" s="45"/>
    </row>
    <row r="5" spans="2:8" x14ac:dyDescent="0.25">
      <c r="B5" s="47"/>
      <c r="C5" s="48"/>
      <c r="D5" s="49"/>
      <c r="E5" s="50"/>
    </row>
    <row r="6" spans="2:8" x14ac:dyDescent="0.25">
      <c r="B6" s="51" t="s">
        <v>10</v>
      </c>
      <c r="C6" s="52">
        <f>Inventario!F34</f>
        <v>33927.5</v>
      </c>
      <c r="D6" s="53"/>
      <c r="E6" s="54"/>
    </row>
    <row r="7" spans="2:8" x14ac:dyDescent="0.25">
      <c r="B7" s="51" t="s">
        <v>12</v>
      </c>
      <c r="C7" s="52">
        <f>Inventario!F41</f>
        <v>11901.999999999998</v>
      </c>
      <c r="D7" s="53"/>
      <c r="E7" s="54"/>
    </row>
    <row r="8" spans="2:8" x14ac:dyDescent="0.25">
      <c r="B8" s="51" t="s">
        <v>54</v>
      </c>
      <c r="C8" s="52">
        <f>Inventario!F44</f>
        <v>119400</v>
      </c>
      <c r="D8" s="53"/>
      <c r="E8" s="54"/>
    </row>
    <row r="9" spans="2:8" x14ac:dyDescent="0.25">
      <c r="B9" s="51" t="s">
        <v>70</v>
      </c>
      <c r="C9" s="52">
        <f>Inventario!F47</f>
        <v>5694.9999999999991</v>
      </c>
      <c r="D9" s="53"/>
      <c r="E9" s="54"/>
    </row>
    <row r="10" spans="2:8" x14ac:dyDescent="0.25">
      <c r="B10" s="55" t="s">
        <v>59</v>
      </c>
      <c r="C10" s="52">
        <f>Inventario!E49</f>
        <v>188.99999999999997</v>
      </c>
      <c r="D10" s="53"/>
      <c r="E10" s="54"/>
    </row>
    <row r="11" spans="2:8" ht="15.75" thickBot="1" x14ac:dyDescent="0.3">
      <c r="B11" s="55" t="s">
        <v>71</v>
      </c>
      <c r="C11" s="56">
        <f>Inventario!E56</f>
        <v>1199.9999999999998</v>
      </c>
      <c r="D11" s="53"/>
      <c r="E11" s="54"/>
    </row>
    <row r="12" spans="2:8" ht="15.75" thickBot="1" x14ac:dyDescent="0.3">
      <c r="B12" s="57" t="s">
        <v>72</v>
      </c>
      <c r="C12" s="58">
        <f>SUM(C6:C11)</f>
        <v>172313.5</v>
      </c>
      <c r="D12" s="59" t="s">
        <v>129</v>
      </c>
      <c r="E12" s="174"/>
    </row>
    <row r="13" spans="2:8" ht="15.75" thickTop="1" x14ac:dyDescent="0.25">
      <c r="B13" s="51"/>
      <c r="C13" s="52"/>
      <c r="D13" s="53"/>
      <c r="E13" s="54"/>
    </row>
    <row r="14" spans="2:8" x14ac:dyDescent="0.25">
      <c r="B14" s="51"/>
      <c r="C14" s="52"/>
      <c r="D14" s="53"/>
      <c r="E14" s="54"/>
    </row>
    <row r="15" spans="2:8" x14ac:dyDescent="0.25">
      <c r="B15" s="60"/>
      <c r="C15" s="61"/>
      <c r="D15" s="62"/>
      <c r="E15" s="63"/>
    </row>
    <row r="18" spans="2:8" s="45" customFormat="1" x14ac:dyDescent="0.25">
      <c r="B18" s="139" t="s">
        <v>131</v>
      </c>
      <c r="C18" s="140"/>
      <c r="D18" s="140"/>
      <c r="E18" s="140"/>
      <c r="F18" s="140"/>
      <c r="G18" s="140"/>
      <c r="H18" s="143"/>
    </row>
    <row r="19" spans="2:8" s="45" customFormat="1" ht="14.25" x14ac:dyDescent="0.2">
      <c r="B19" s="141" t="s">
        <v>132</v>
      </c>
      <c r="C19" s="142"/>
      <c r="D19" s="142"/>
      <c r="E19" s="142"/>
      <c r="F19" s="142"/>
      <c r="G19" s="142"/>
      <c r="H19" s="144"/>
    </row>
    <row r="20" spans="2:8" s="45" customFormat="1" ht="14.25" x14ac:dyDescent="0.2">
      <c r="B20" s="141"/>
      <c r="C20" s="142"/>
      <c r="D20" s="142"/>
      <c r="E20" s="142"/>
      <c r="F20" s="142"/>
      <c r="G20" s="142"/>
      <c r="H20" s="144"/>
    </row>
    <row r="21" spans="2:8" s="45" customFormat="1" x14ac:dyDescent="0.25">
      <c r="B21" s="145" t="s">
        <v>133</v>
      </c>
      <c r="C21" s="146"/>
      <c r="D21" s="146"/>
      <c r="E21" s="146"/>
      <c r="F21" s="146"/>
      <c r="G21" s="146"/>
      <c r="H21" s="147"/>
    </row>
    <row r="22" spans="2:8" s="45" customFormat="1" ht="14.25" x14ac:dyDescent="0.2">
      <c r="B22" s="141"/>
      <c r="C22" s="142"/>
      <c r="D22" s="142"/>
      <c r="E22" s="142"/>
      <c r="F22" s="142"/>
      <c r="G22" s="142"/>
      <c r="H22" s="144"/>
    </row>
    <row r="23" spans="2:8" s="45" customFormat="1" x14ac:dyDescent="0.25">
      <c r="B23" s="141" t="s">
        <v>143</v>
      </c>
      <c r="C23" s="142"/>
      <c r="D23" s="142"/>
      <c r="E23" s="142"/>
      <c r="F23" s="142"/>
      <c r="G23" s="142"/>
      <c r="H23" s="144"/>
    </row>
    <row r="24" spans="2:8" s="45" customFormat="1" x14ac:dyDescent="0.25">
      <c r="B24" s="141" t="s">
        <v>144</v>
      </c>
      <c r="C24" s="142"/>
      <c r="D24" s="142"/>
      <c r="E24" s="142"/>
      <c r="F24" s="142"/>
      <c r="G24" s="142"/>
      <c r="H24" s="144"/>
    </row>
    <row r="25" spans="2:8" s="45" customFormat="1" ht="14.25" x14ac:dyDescent="0.2">
      <c r="B25" s="141"/>
      <c r="C25" s="142"/>
      <c r="D25" s="142"/>
      <c r="E25" s="142"/>
      <c r="F25" s="142"/>
      <c r="G25" s="142"/>
      <c r="H25" s="144"/>
    </row>
    <row r="26" spans="2:8" s="45" customFormat="1" x14ac:dyDescent="0.25">
      <c r="B26" s="145" t="s">
        <v>139</v>
      </c>
      <c r="C26" s="146"/>
      <c r="D26" s="146"/>
      <c r="E26" s="146"/>
      <c r="F26" s="146"/>
      <c r="G26" s="146"/>
      <c r="H26" s="144"/>
    </row>
    <row r="27" spans="2:8" s="45" customFormat="1" x14ac:dyDescent="0.25">
      <c r="B27" s="141" t="s">
        <v>145</v>
      </c>
      <c r="C27" s="142"/>
      <c r="D27" s="142"/>
      <c r="E27" s="142"/>
      <c r="F27" s="142"/>
      <c r="G27" s="142"/>
      <c r="H27" s="144"/>
    </row>
    <row r="28" spans="2:8" s="45" customFormat="1" ht="14.25" x14ac:dyDescent="0.2">
      <c r="B28" s="141"/>
      <c r="C28" s="142"/>
      <c r="D28" s="142"/>
      <c r="E28" s="142"/>
      <c r="F28" s="142"/>
      <c r="G28" s="142"/>
      <c r="H28" s="144"/>
    </row>
    <row r="29" spans="2:8" s="45" customFormat="1" ht="14.25" x14ac:dyDescent="0.2">
      <c r="B29" s="141" t="s">
        <v>134</v>
      </c>
      <c r="C29" s="142"/>
      <c r="D29" s="142"/>
      <c r="E29" s="142"/>
      <c r="F29" s="142"/>
      <c r="G29" s="142"/>
      <c r="H29" s="144"/>
    </row>
    <row r="30" spans="2:8" s="45" customFormat="1" ht="14.25" x14ac:dyDescent="0.2">
      <c r="B30" s="141"/>
      <c r="C30" s="142"/>
      <c r="D30" s="142"/>
      <c r="E30" s="142"/>
      <c r="F30" s="142"/>
      <c r="G30" s="142"/>
      <c r="H30" s="144"/>
    </row>
    <row r="31" spans="2:8" s="45" customFormat="1" ht="14.25" x14ac:dyDescent="0.2">
      <c r="B31" s="141" t="s">
        <v>141</v>
      </c>
      <c r="C31" s="142"/>
      <c r="D31" s="142"/>
      <c r="E31" s="142"/>
      <c r="F31" s="142"/>
      <c r="G31" s="142"/>
      <c r="H31" s="144"/>
    </row>
    <row r="32" spans="2:8" s="45" customFormat="1" ht="14.25" x14ac:dyDescent="0.2">
      <c r="B32" s="141" t="s">
        <v>142</v>
      </c>
      <c r="C32" s="142"/>
      <c r="D32" s="142"/>
      <c r="E32" s="142"/>
      <c r="F32" s="142"/>
      <c r="G32" s="142"/>
      <c r="H32" s="144"/>
    </row>
    <row r="33" spans="2:8" s="45" customFormat="1" ht="14.25" x14ac:dyDescent="0.2">
      <c r="B33" s="141"/>
      <c r="C33" s="142"/>
      <c r="D33" s="142"/>
      <c r="E33" s="142"/>
      <c r="F33" s="142"/>
      <c r="G33" s="142"/>
      <c r="H33" s="144"/>
    </row>
    <row r="34" spans="2:8" s="45" customFormat="1" ht="14.25" x14ac:dyDescent="0.2">
      <c r="B34" s="141" t="s">
        <v>135</v>
      </c>
      <c r="C34" s="142"/>
      <c r="D34" s="142"/>
      <c r="E34" s="142"/>
      <c r="F34" s="142"/>
      <c r="G34" s="142"/>
      <c r="H34" s="144"/>
    </row>
    <row r="35" spans="2:8" s="45" customFormat="1" ht="14.25" x14ac:dyDescent="0.2">
      <c r="B35" s="141"/>
      <c r="C35" s="142"/>
      <c r="D35" s="142"/>
      <c r="E35" s="142"/>
      <c r="F35" s="142"/>
      <c r="G35" s="142"/>
      <c r="H35" s="144"/>
    </row>
    <row r="36" spans="2:8" s="45" customFormat="1" x14ac:dyDescent="0.25">
      <c r="B36" s="145" t="s">
        <v>136</v>
      </c>
      <c r="C36" s="142"/>
      <c r="D36" s="142"/>
      <c r="E36" s="142"/>
      <c r="F36" s="142"/>
      <c r="G36" s="142"/>
      <c r="H36" s="144"/>
    </row>
    <row r="37" spans="2:8" s="45" customFormat="1" ht="14.25" x14ac:dyDescent="0.2">
      <c r="B37" s="141"/>
      <c r="C37" s="142"/>
      <c r="D37" s="142"/>
      <c r="E37" s="142"/>
      <c r="F37" s="142"/>
      <c r="G37" s="142"/>
      <c r="H37" s="144"/>
    </row>
    <row r="38" spans="2:8" s="45" customFormat="1" ht="14.25" x14ac:dyDescent="0.2">
      <c r="B38" s="141" t="s">
        <v>137</v>
      </c>
      <c r="C38" s="142"/>
      <c r="D38" s="142"/>
      <c r="E38" s="142"/>
      <c r="F38" s="142"/>
      <c r="G38" s="142"/>
      <c r="H38" s="144"/>
    </row>
    <row r="39" spans="2:8" s="45" customFormat="1" ht="14.25" x14ac:dyDescent="0.2">
      <c r="B39" s="148"/>
      <c r="C39" s="149"/>
      <c r="D39" s="149"/>
      <c r="E39" s="149"/>
      <c r="F39" s="149"/>
      <c r="G39" s="149"/>
      <c r="H39" s="150"/>
    </row>
    <row r="42" spans="2:8" x14ac:dyDescent="0.25">
      <c r="B42" s="46" t="s">
        <v>267</v>
      </c>
    </row>
    <row r="43" spans="2:8" x14ac:dyDescent="0.25">
      <c r="B43" s="45"/>
    </row>
    <row r="44" spans="2:8" ht="15.75" thickBot="1" x14ac:dyDescent="0.3">
      <c r="C44" s="338" t="s">
        <v>108</v>
      </c>
      <c r="D44" s="338"/>
      <c r="E44" s="142"/>
      <c r="F44" s="338" t="s">
        <v>8</v>
      </c>
      <c r="G44" s="338"/>
      <c r="H44" s="142"/>
    </row>
    <row r="45" spans="2:8" x14ac:dyDescent="0.25">
      <c r="B45" s="197" t="s">
        <v>264</v>
      </c>
      <c r="C45" s="175">
        <f>'Libro Diario'!E36</f>
        <v>3249.9999999999995</v>
      </c>
      <c r="D45" s="142"/>
      <c r="E45" s="142"/>
      <c r="F45" s="176"/>
      <c r="G45" s="274">
        <f>'Libro Diario'!F39</f>
        <v>389.99999999999994</v>
      </c>
      <c r="H45" s="142" t="s">
        <v>265</v>
      </c>
    </row>
    <row r="46" spans="2:8" x14ac:dyDescent="0.25">
      <c r="C46" s="177"/>
      <c r="D46" s="142"/>
      <c r="E46" s="142"/>
      <c r="F46" s="178"/>
      <c r="G46" s="179"/>
      <c r="H46" s="142"/>
    </row>
    <row r="47" spans="2:8" x14ac:dyDescent="0.25">
      <c r="C47" s="177"/>
      <c r="D47" s="142"/>
      <c r="E47" s="142"/>
      <c r="F47" s="178"/>
      <c r="G47" s="142"/>
      <c r="H47" s="142"/>
    </row>
    <row r="48" spans="2:8" x14ac:dyDescent="0.25">
      <c r="C48" s="142"/>
      <c r="D48" s="142"/>
      <c r="E48" s="142"/>
      <c r="F48" s="159"/>
      <c r="G48" s="142"/>
      <c r="H48" s="142"/>
    </row>
    <row r="49" spans="2:8" x14ac:dyDescent="0.25">
      <c r="C49" s="112" t="s">
        <v>180</v>
      </c>
      <c r="D49" s="142"/>
      <c r="E49" s="142"/>
      <c r="F49" s="159"/>
      <c r="G49" s="142"/>
      <c r="H49" s="142"/>
    </row>
    <row r="54" spans="2:8" x14ac:dyDescent="0.25">
      <c r="B54" s="46" t="s">
        <v>178</v>
      </c>
      <c r="C54" s="45"/>
      <c r="D54" s="45"/>
      <c r="E54" s="45"/>
    </row>
    <row r="55" spans="2:8" x14ac:dyDescent="0.25">
      <c r="B55" s="45" t="s">
        <v>269</v>
      </c>
      <c r="C55" s="45"/>
      <c r="D55" s="45"/>
      <c r="E55" s="45"/>
    </row>
    <row r="57" spans="2:8" x14ac:dyDescent="0.25">
      <c r="B57" s="142"/>
      <c r="C57" s="336" t="s">
        <v>4</v>
      </c>
      <c r="D57" s="336"/>
      <c r="E57" s="142"/>
      <c r="F57" s="45"/>
      <c r="G57" s="45"/>
    </row>
    <row r="58" spans="2:8" x14ac:dyDescent="0.25">
      <c r="B58" s="152"/>
      <c r="C58" s="153">
        <f>'Libro Diario'!E5</f>
        <v>5550</v>
      </c>
      <c r="D58" s="154">
        <f>'Libro Diario'!F48</f>
        <v>139.99999999999997</v>
      </c>
      <c r="E58" s="142"/>
      <c r="F58" s="45"/>
      <c r="G58" s="45"/>
    </row>
    <row r="59" spans="2:8" x14ac:dyDescent="0.25">
      <c r="B59" s="112"/>
      <c r="C59" s="155">
        <f>'Libro Diario'!E31</f>
        <v>13888</v>
      </c>
      <c r="D59" s="156">
        <f>'Libro Diario'!F57</f>
        <v>8000</v>
      </c>
      <c r="E59" s="142"/>
      <c r="F59" s="45"/>
      <c r="G59" s="45"/>
    </row>
    <row r="60" spans="2:8" x14ac:dyDescent="0.25">
      <c r="B60" s="157"/>
      <c r="C60" s="158">
        <f>'Libro Diario'!E37</f>
        <v>389.99999999999994</v>
      </c>
      <c r="D60" s="156">
        <f>'Libro Diario'!F66</f>
        <v>4000</v>
      </c>
      <c r="E60" s="142"/>
      <c r="F60" s="45"/>
      <c r="G60" s="45"/>
    </row>
    <row r="61" spans="2:8" x14ac:dyDescent="0.25">
      <c r="B61" s="112"/>
      <c r="C61" s="158">
        <f>'Libro Diario'!E75</f>
        <v>3522.4</v>
      </c>
      <c r="D61" s="156">
        <f>'Libro Diario'!F72</f>
        <v>782.15999999999985</v>
      </c>
      <c r="E61" s="142"/>
      <c r="F61" s="159"/>
      <c r="G61" s="45"/>
    </row>
    <row r="62" spans="2:8" x14ac:dyDescent="0.25">
      <c r="B62" s="112"/>
      <c r="C62" s="158">
        <f>'Libro Diario'!E82</f>
        <v>10281.6</v>
      </c>
      <c r="D62" s="156"/>
      <c r="E62" s="142"/>
      <c r="F62" s="159"/>
      <c r="G62" s="45"/>
    </row>
    <row r="63" spans="2:8" x14ac:dyDescent="0.25">
      <c r="B63" s="160"/>
      <c r="C63" s="158">
        <f>'Libro Diario'!E87</f>
        <v>1500</v>
      </c>
      <c r="D63" s="156"/>
      <c r="E63" s="142"/>
      <c r="F63" s="159"/>
      <c r="G63" s="45"/>
    </row>
    <row r="64" spans="2:8" x14ac:dyDescent="0.25">
      <c r="B64" s="112"/>
      <c r="C64" s="162">
        <f>SUM(C58:C63)</f>
        <v>35132</v>
      </c>
      <c r="D64" s="162">
        <f>SUM(D58:D63)</f>
        <v>12922.16</v>
      </c>
      <c r="E64" s="142"/>
      <c r="F64" s="159"/>
      <c r="G64" s="45"/>
    </row>
    <row r="65" spans="2:7" x14ac:dyDescent="0.25">
      <c r="B65" s="142"/>
      <c r="C65" s="161"/>
      <c r="D65" s="163"/>
      <c r="E65" s="142"/>
      <c r="F65" s="159"/>
      <c r="G65" s="45"/>
    </row>
    <row r="66" spans="2:7" x14ac:dyDescent="0.25">
      <c r="B66" s="142" t="s">
        <v>167</v>
      </c>
      <c r="C66" s="161">
        <f>C64</f>
        <v>35132</v>
      </c>
      <c r="D66" s="142"/>
      <c r="E66" s="142"/>
      <c r="F66" s="45"/>
      <c r="G66" s="45"/>
    </row>
    <row r="67" spans="2:7" x14ac:dyDescent="0.25">
      <c r="B67" s="142" t="s">
        <v>168</v>
      </c>
      <c r="C67" s="164">
        <f>D64</f>
        <v>12922.16</v>
      </c>
      <c r="D67" s="142"/>
      <c r="E67" s="142"/>
      <c r="F67" s="45"/>
      <c r="G67" s="45"/>
    </row>
    <row r="68" spans="2:7" x14ac:dyDescent="0.25">
      <c r="B68" s="142" t="s">
        <v>169</v>
      </c>
      <c r="C68" s="161">
        <f>C66-C67</f>
        <v>22209.84</v>
      </c>
      <c r="D68" s="142"/>
      <c r="E68" s="142"/>
      <c r="F68" s="45"/>
      <c r="G68" s="45"/>
    </row>
    <row r="69" spans="2:7" x14ac:dyDescent="0.25">
      <c r="B69" s="142" t="s">
        <v>170</v>
      </c>
      <c r="C69" s="164">
        <v>1000</v>
      </c>
      <c r="D69" s="142"/>
      <c r="E69" s="142"/>
      <c r="F69" s="45"/>
      <c r="G69" s="45"/>
    </row>
    <row r="70" spans="2:7" ht="15.75" thickBot="1" x14ac:dyDescent="0.3">
      <c r="B70" s="146" t="s">
        <v>171</v>
      </c>
      <c r="C70" s="165">
        <f>C68-C69</f>
        <v>21209.84</v>
      </c>
      <c r="D70" s="142"/>
      <c r="E70" s="142"/>
      <c r="F70" s="45"/>
      <c r="G70" s="45"/>
    </row>
    <row r="71" spans="2:7" ht="15.75" thickTop="1" x14ac:dyDescent="0.25">
      <c r="B71" s="142"/>
      <c r="C71" s="142"/>
      <c r="D71" s="142"/>
      <c r="E71" s="142"/>
      <c r="F71" s="45"/>
      <c r="G71" s="45"/>
    </row>
    <row r="72" spans="2:7" x14ac:dyDescent="0.25">
      <c r="B72" s="142"/>
      <c r="C72" s="142"/>
      <c r="D72" s="142"/>
      <c r="E72" s="142"/>
      <c r="F72" s="45"/>
      <c r="G72" s="45"/>
    </row>
    <row r="73" spans="2:7" x14ac:dyDescent="0.25">
      <c r="B73" s="166" t="s">
        <v>179</v>
      </c>
      <c r="C73" s="166"/>
      <c r="D73" s="166"/>
      <c r="E73" s="166"/>
      <c r="F73" s="45"/>
      <c r="G73" s="45"/>
    </row>
    <row r="74" spans="2:7" x14ac:dyDescent="0.25">
      <c r="B74" s="173" t="s">
        <v>266</v>
      </c>
      <c r="C74" s="166"/>
      <c r="D74" s="166"/>
      <c r="E74" s="166"/>
      <c r="F74" s="45"/>
      <c r="G74" s="45"/>
    </row>
    <row r="75" spans="2:7" x14ac:dyDescent="0.25">
      <c r="B75" s="142"/>
      <c r="C75" s="142"/>
      <c r="D75" s="142"/>
      <c r="E75" s="142"/>
      <c r="F75" s="45"/>
      <c r="G75" s="45"/>
    </row>
    <row r="76" spans="2:7" x14ac:dyDescent="0.25">
      <c r="B76" s="163">
        <v>12400</v>
      </c>
      <c r="C76" s="167" t="s">
        <v>172</v>
      </c>
      <c r="D76" s="161">
        <f>B76*12.67%</f>
        <v>1571.0800000000002</v>
      </c>
      <c r="E76" s="142"/>
      <c r="F76" s="45"/>
      <c r="G76" s="45"/>
    </row>
    <row r="77" spans="2:7" x14ac:dyDescent="0.25">
      <c r="B77" s="168">
        <v>9300</v>
      </c>
      <c r="C77" s="167" t="s">
        <v>172</v>
      </c>
      <c r="D77" s="164">
        <f>B77*12.67%</f>
        <v>1178.3100000000002</v>
      </c>
      <c r="E77" s="161">
        <f>D76+D77</f>
        <v>2749.3900000000003</v>
      </c>
      <c r="F77" s="45"/>
      <c r="G77" s="45"/>
    </row>
    <row r="78" spans="2:7" x14ac:dyDescent="0.25">
      <c r="B78" s="162">
        <f>SUM(B76:B77)</f>
        <v>21700</v>
      </c>
      <c r="C78" s="169" t="s">
        <v>173</v>
      </c>
      <c r="D78" s="142"/>
      <c r="E78" s="164">
        <f>B78*4.83%</f>
        <v>1048.1100000000001</v>
      </c>
      <c r="F78" s="45"/>
      <c r="G78" s="45"/>
    </row>
    <row r="79" spans="2:7" ht="15.75" thickBot="1" x14ac:dyDescent="0.3">
      <c r="B79" s="112"/>
      <c r="C79" s="337" t="s">
        <v>174</v>
      </c>
      <c r="D79" s="337"/>
      <c r="E79" s="165">
        <f>E77+E78</f>
        <v>3797.5000000000005</v>
      </c>
      <c r="F79" s="45"/>
      <c r="G79" s="45"/>
    </row>
    <row r="80" spans="2:7" ht="15.75" thickTop="1" x14ac:dyDescent="0.25">
      <c r="B80" s="142"/>
      <c r="C80" s="142"/>
      <c r="D80" s="142"/>
      <c r="E80" s="142"/>
      <c r="F80" s="45"/>
      <c r="G80" s="45"/>
    </row>
    <row r="81" spans="2:7" x14ac:dyDescent="0.25">
      <c r="B81" s="163">
        <f>B78</f>
        <v>21700</v>
      </c>
      <c r="C81" s="142"/>
      <c r="D81" s="142"/>
      <c r="E81" s="142"/>
      <c r="F81" s="45"/>
      <c r="G81" s="45"/>
    </row>
    <row r="82" spans="2:7" x14ac:dyDescent="0.25">
      <c r="B82" s="161">
        <v>1250</v>
      </c>
      <c r="C82" s="142" t="s">
        <v>175</v>
      </c>
      <c r="D82" s="142"/>
      <c r="E82" s="142"/>
      <c r="F82" s="45"/>
      <c r="G82" s="45"/>
    </row>
    <row r="83" spans="2:7" x14ac:dyDescent="0.25">
      <c r="B83" s="170">
        <v>1000</v>
      </c>
      <c r="C83" s="142" t="s">
        <v>176</v>
      </c>
      <c r="D83" s="142"/>
      <c r="E83" s="142"/>
      <c r="F83" s="45"/>
      <c r="G83" s="45"/>
    </row>
    <row r="84" spans="2:7" x14ac:dyDescent="0.25">
      <c r="B84" s="171">
        <f>B81+B82+B83</f>
        <v>23950</v>
      </c>
      <c r="C84" s="172"/>
      <c r="D84" s="171"/>
      <c r="E84" s="142"/>
      <c r="F84" s="45"/>
      <c r="G84" s="45"/>
    </row>
    <row r="85" spans="2:7" x14ac:dyDescent="0.25">
      <c r="B85" s="161">
        <f>E78</f>
        <v>1048.1100000000001</v>
      </c>
      <c r="C85" s="172"/>
      <c r="D85" s="171"/>
      <c r="E85" s="169"/>
      <c r="F85" s="45"/>
      <c r="G85" s="45"/>
    </row>
    <row r="86" spans="2:7" x14ac:dyDescent="0.25">
      <c r="B86" s="171">
        <f>B84-B85</f>
        <v>22901.89</v>
      </c>
      <c r="C86" s="169" t="s">
        <v>177</v>
      </c>
      <c r="D86" s="171"/>
      <c r="E86" s="169"/>
      <c r="F86" s="45"/>
      <c r="G86" s="45"/>
    </row>
    <row r="87" spans="2:7" x14ac:dyDescent="0.25">
      <c r="B87" s="45"/>
      <c r="C87" s="45"/>
      <c r="D87" s="45"/>
      <c r="E87" s="45"/>
      <c r="F87" s="45"/>
      <c r="G87" s="45"/>
    </row>
  </sheetData>
  <sheetProtection password="CB11" sheet="1" objects="1" scenarios="1"/>
  <mergeCells count="4">
    <mergeCell ref="C57:D57"/>
    <mergeCell ref="C79:D79"/>
    <mergeCell ref="C44:D44"/>
    <mergeCell ref="F44:G44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11"/>
  <sheetViews>
    <sheetView topLeftCell="A97" workbookViewId="0">
      <selection activeCell="C108" sqref="C108"/>
    </sheetView>
  </sheetViews>
  <sheetFormatPr baseColWidth="10" defaultRowHeight="15" x14ac:dyDescent="0.25"/>
  <cols>
    <col min="1" max="1" width="5.7109375" customWidth="1"/>
    <col min="2" max="2" width="4" style="273" customWidth="1"/>
    <col min="3" max="3" width="64" customWidth="1"/>
    <col min="4" max="4" width="4" customWidth="1"/>
    <col min="257" max="257" width="5.7109375" customWidth="1"/>
    <col min="258" max="258" width="4" customWidth="1"/>
    <col min="259" max="259" width="62.42578125" customWidth="1"/>
    <col min="260" max="260" width="4" customWidth="1"/>
    <col min="513" max="513" width="5.7109375" customWidth="1"/>
    <col min="514" max="514" width="4" customWidth="1"/>
    <col min="515" max="515" width="62.42578125" customWidth="1"/>
    <col min="516" max="516" width="4" customWidth="1"/>
    <col min="769" max="769" width="5.7109375" customWidth="1"/>
    <col min="770" max="770" width="4" customWidth="1"/>
    <col min="771" max="771" width="62.42578125" customWidth="1"/>
    <col min="772" max="772" width="4" customWidth="1"/>
    <col min="1025" max="1025" width="5.7109375" customWidth="1"/>
    <col min="1026" max="1026" width="4" customWidth="1"/>
    <col min="1027" max="1027" width="62.42578125" customWidth="1"/>
    <col min="1028" max="1028" width="4" customWidth="1"/>
    <col min="1281" max="1281" width="5.7109375" customWidth="1"/>
    <col min="1282" max="1282" width="4" customWidth="1"/>
    <col min="1283" max="1283" width="62.42578125" customWidth="1"/>
    <col min="1284" max="1284" width="4" customWidth="1"/>
    <col min="1537" max="1537" width="5.7109375" customWidth="1"/>
    <col min="1538" max="1538" width="4" customWidth="1"/>
    <col min="1539" max="1539" width="62.42578125" customWidth="1"/>
    <col min="1540" max="1540" width="4" customWidth="1"/>
    <col min="1793" max="1793" width="5.7109375" customWidth="1"/>
    <col min="1794" max="1794" width="4" customWidth="1"/>
    <col min="1795" max="1795" width="62.42578125" customWidth="1"/>
    <col min="1796" max="1796" width="4" customWidth="1"/>
    <col min="2049" max="2049" width="5.7109375" customWidth="1"/>
    <col min="2050" max="2050" width="4" customWidth="1"/>
    <col min="2051" max="2051" width="62.42578125" customWidth="1"/>
    <col min="2052" max="2052" width="4" customWidth="1"/>
    <col min="2305" max="2305" width="5.7109375" customWidth="1"/>
    <col min="2306" max="2306" width="4" customWidth="1"/>
    <col min="2307" max="2307" width="62.42578125" customWidth="1"/>
    <col min="2308" max="2308" width="4" customWidth="1"/>
    <col min="2561" max="2561" width="5.7109375" customWidth="1"/>
    <col min="2562" max="2562" width="4" customWidth="1"/>
    <col min="2563" max="2563" width="62.42578125" customWidth="1"/>
    <col min="2564" max="2564" width="4" customWidth="1"/>
    <col min="2817" max="2817" width="5.7109375" customWidth="1"/>
    <col min="2818" max="2818" width="4" customWidth="1"/>
    <col min="2819" max="2819" width="62.42578125" customWidth="1"/>
    <col min="2820" max="2820" width="4" customWidth="1"/>
    <col min="3073" max="3073" width="5.7109375" customWidth="1"/>
    <col min="3074" max="3074" width="4" customWidth="1"/>
    <col min="3075" max="3075" width="62.42578125" customWidth="1"/>
    <col min="3076" max="3076" width="4" customWidth="1"/>
    <col min="3329" max="3329" width="5.7109375" customWidth="1"/>
    <col min="3330" max="3330" width="4" customWidth="1"/>
    <col min="3331" max="3331" width="62.42578125" customWidth="1"/>
    <col min="3332" max="3332" width="4" customWidth="1"/>
    <col min="3585" max="3585" width="5.7109375" customWidth="1"/>
    <col min="3586" max="3586" width="4" customWidth="1"/>
    <col min="3587" max="3587" width="62.42578125" customWidth="1"/>
    <col min="3588" max="3588" width="4" customWidth="1"/>
    <col min="3841" max="3841" width="5.7109375" customWidth="1"/>
    <col min="3842" max="3842" width="4" customWidth="1"/>
    <col min="3843" max="3843" width="62.42578125" customWidth="1"/>
    <col min="3844" max="3844" width="4" customWidth="1"/>
    <col min="4097" max="4097" width="5.7109375" customWidth="1"/>
    <col min="4098" max="4098" width="4" customWidth="1"/>
    <col min="4099" max="4099" width="62.42578125" customWidth="1"/>
    <col min="4100" max="4100" width="4" customWidth="1"/>
    <col min="4353" max="4353" width="5.7109375" customWidth="1"/>
    <col min="4354" max="4354" width="4" customWidth="1"/>
    <col min="4355" max="4355" width="62.42578125" customWidth="1"/>
    <col min="4356" max="4356" width="4" customWidth="1"/>
    <col min="4609" max="4609" width="5.7109375" customWidth="1"/>
    <col min="4610" max="4610" width="4" customWidth="1"/>
    <col min="4611" max="4611" width="62.42578125" customWidth="1"/>
    <col min="4612" max="4612" width="4" customWidth="1"/>
    <col min="4865" max="4865" width="5.7109375" customWidth="1"/>
    <col min="4866" max="4866" width="4" customWidth="1"/>
    <col min="4867" max="4867" width="62.42578125" customWidth="1"/>
    <col min="4868" max="4868" width="4" customWidth="1"/>
    <col min="5121" max="5121" width="5.7109375" customWidth="1"/>
    <col min="5122" max="5122" width="4" customWidth="1"/>
    <col min="5123" max="5123" width="62.42578125" customWidth="1"/>
    <col min="5124" max="5124" width="4" customWidth="1"/>
    <col min="5377" max="5377" width="5.7109375" customWidth="1"/>
    <col min="5378" max="5378" width="4" customWidth="1"/>
    <col min="5379" max="5379" width="62.42578125" customWidth="1"/>
    <col min="5380" max="5380" width="4" customWidth="1"/>
    <col min="5633" max="5633" width="5.7109375" customWidth="1"/>
    <col min="5634" max="5634" width="4" customWidth="1"/>
    <col min="5635" max="5635" width="62.42578125" customWidth="1"/>
    <col min="5636" max="5636" width="4" customWidth="1"/>
    <col min="5889" max="5889" width="5.7109375" customWidth="1"/>
    <col min="5890" max="5890" width="4" customWidth="1"/>
    <col min="5891" max="5891" width="62.42578125" customWidth="1"/>
    <col min="5892" max="5892" width="4" customWidth="1"/>
    <col min="6145" max="6145" width="5.7109375" customWidth="1"/>
    <col min="6146" max="6146" width="4" customWidth="1"/>
    <col min="6147" max="6147" width="62.42578125" customWidth="1"/>
    <col min="6148" max="6148" width="4" customWidth="1"/>
    <col min="6401" max="6401" width="5.7109375" customWidth="1"/>
    <col min="6402" max="6402" width="4" customWidth="1"/>
    <col min="6403" max="6403" width="62.42578125" customWidth="1"/>
    <col min="6404" max="6404" width="4" customWidth="1"/>
    <col min="6657" max="6657" width="5.7109375" customWidth="1"/>
    <col min="6658" max="6658" width="4" customWidth="1"/>
    <col min="6659" max="6659" width="62.42578125" customWidth="1"/>
    <col min="6660" max="6660" width="4" customWidth="1"/>
    <col min="6913" max="6913" width="5.7109375" customWidth="1"/>
    <col min="6914" max="6914" width="4" customWidth="1"/>
    <col min="6915" max="6915" width="62.42578125" customWidth="1"/>
    <col min="6916" max="6916" width="4" customWidth="1"/>
    <col min="7169" max="7169" width="5.7109375" customWidth="1"/>
    <col min="7170" max="7170" width="4" customWidth="1"/>
    <col min="7171" max="7171" width="62.42578125" customWidth="1"/>
    <col min="7172" max="7172" width="4" customWidth="1"/>
    <col min="7425" max="7425" width="5.7109375" customWidth="1"/>
    <col min="7426" max="7426" width="4" customWidth="1"/>
    <col min="7427" max="7427" width="62.42578125" customWidth="1"/>
    <col min="7428" max="7428" width="4" customWidth="1"/>
    <col min="7681" max="7681" width="5.7109375" customWidth="1"/>
    <col min="7682" max="7682" width="4" customWidth="1"/>
    <col min="7683" max="7683" width="62.42578125" customWidth="1"/>
    <col min="7684" max="7684" width="4" customWidth="1"/>
    <col min="7937" max="7937" width="5.7109375" customWidth="1"/>
    <col min="7938" max="7938" width="4" customWidth="1"/>
    <col min="7939" max="7939" width="62.42578125" customWidth="1"/>
    <col min="7940" max="7940" width="4" customWidth="1"/>
    <col min="8193" max="8193" width="5.7109375" customWidth="1"/>
    <col min="8194" max="8194" width="4" customWidth="1"/>
    <col min="8195" max="8195" width="62.42578125" customWidth="1"/>
    <col min="8196" max="8196" width="4" customWidth="1"/>
    <col min="8449" max="8449" width="5.7109375" customWidth="1"/>
    <col min="8450" max="8450" width="4" customWidth="1"/>
    <col min="8451" max="8451" width="62.42578125" customWidth="1"/>
    <col min="8452" max="8452" width="4" customWidth="1"/>
    <col min="8705" max="8705" width="5.7109375" customWidth="1"/>
    <col min="8706" max="8706" width="4" customWidth="1"/>
    <col min="8707" max="8707" width="62.42578125" customWidth="1"/>
    <col min="8708" max="8708" width="4" customWidth="1"/>
    <col min="8961" max="8961" width="5.7109375" customWidth="1"/>
    <col min="8962" max="8962" width="4" customWidth="1"/>
    <col min="8963" max="8963" width="62.42578125" customWidth="1"/>
    <col min="8964" max="8964" width="4" customWidth="1"/>
    <col min="9217" max="9217" width="5.7109375" customWidth="1"/>
    <col min="9218" max="9218" width="4" customWidth="1"/>
    <col min="9219" max="9219" width="62.42578125" customWidth="1"/>
    <col min="9220" max="9220" width="4" customWidth="1"/>
    <col min="9473" max="9473" width="5.7109375" customWidth="1"/>
    <col min="9474" max="9474" width="4" customWidth="1"/>
    <col min="9475" max="9475" width="62.42578125" customWidth="1"/>
    <col min="9476" max="9476" width="4" customWidth="1"/>
    <col min="9729" max="9729" width="5.7109375" customWidth="1"/>
    <col min="9730" max="9730" width="4" customWidth="1"/>
    <col min="9731" max="9731" width="62.42578125" customWidth="1"/>
    <col min="9732" max="9732" width="4" customWidth="1"/>
    <col min="9985" max="9985" width="5.7109375" customWidth="1"/>
    <col min="9986" max="9986" width="4" customWidth="1"/>
    <col min="9987" max="9987" width="62.42578125" customWidth="1"/>
    <col min="9988" max="9988" width="4" customWidth="1"/>
    <col min="10241" max="10241" width="5.7109375" customWidth="1"/>
    <col min="10242" max="10242" width="4" customWidth="1"/>
    <col min="10243" max="10243" width="62.42578125" customWidth="1"/>
    <col min="10244" max="10244" width="4" customWidth="1"/>
    <col min="10497" max="10497" width="5.7109375" customWidth="1"/>
    <col min="10498" max="10498" width="4" customWidth="1"/>
    <col min="10499" max="10499" width="62.42578125" customWidth="1"/>
    <col min="10500" max="10500" width="4" customWidth="1"/>
    <col min="10753" max="10753" width="5.7109375" customWidth="1"/>
    <col min="10754" max="10754" width="4" customWidth="1"/>
    <col min="10755" max="10755" width="62.42578125" customWidth="1"/>
    <col min="10756" max="10756" width="4" customWidth="1"/>
    <col min="11009" max="11009" width="5.7109375" customWidth="1"/>
    <col min="11010" max="11010" width="4" customWidth="1"/>
    <col min="11011" max="11011" width="62.42578125" customWidth="1"/>
    <col min="11012" max="11012" width="4" customWidth="1"/>
    <col min="11265" max="11265" width="5.7109375" customWidth="1"/>
    <col min="11266" max="11266" width="4" customWidth="1"/>
    <col min="11267" max="11267" width="62.42578125" customWidth="1"/>
    <col min="11268" max="11268" width="4" customWidth="1"/>
    <col min="11521" max="11521" width="5.7109375" customWidth="1"/>
    <col min="11522" max="11522" width="4" customWidth="1"/>
    <col min="11523" max="11523" width="62.42578125" customWidth="1"/>
    <col min="11524" max="11524" width="4" customWidth="1"/>
    <col min="11777" max="11777" width="5.7109375" customWidth="1"/>
    <col min="11778" max="11778" width="4" customWidth="1"/>
    <col min="11779" max="11779" width="62.42578125" customWidth="1"/>
    <col min="11780" max="11780" width="4" customWidth="1"/>
    <col min="12033" max="12033" width="5.7109375" customWidth="1"/>
    <col min="12034" max="12034" width="4" customWidth="1"/>
    <col min="12035" max="12035" width="62.42578125" customWidth="1"/>
    <col min="12036" max="12036" width="4" customWidth="1"/>
    <col min="12289" max="12289" width="5.7109375" customWidth="1"/>
    <col min="12290" max="12290" width="4" customWidth="1"/>
    <col min="12291" max="12291" width="62.42578125" customWidth="1"/>
    <col min="12292" max="12292" width="4" customWidth="1"/>
    <col min="12545" max="12545" width="5.7109375" customWidth="1"/>
    <col min="12546" max="12546" width="4" customWidth="1"/>
    <col min="12547" max="12547" width="62.42578125" customWidth="1"/>
    <col min="12548" max="12548" width="4" customWidth="1"/>
    <col min="12801" max="12801" width="5.7109375" customWidth="1"/>
    <col min="12802" max="12802" width="4" customWidth="1"/>
    <col min="12803" max="12803" width="62.42578125" customWidth="1"/>
    <col min="12804" max="12804" width="4" customWidth="1"/>
    <col min="13057" max="13057" width="5.7109375" customWidth="1"/>
    <col min="13058" max="13058" width="4" customWidth="1"/>
    <col min="13059" max="13059" width="62.42578125" customWidth="1"/>
    <col min="13060" max="13060" width="4" customWidth="1"/>
    <col min="13313" max="13313" width="5.7109375" customWidth="1"/>
    <col min="13314" max="13314" width="4" customWidth="1"/>
    <col min="13315" max="13315" width="62.42578125" customWidth="1"/>
    <col min="13316" max="13316" width="4" customWidth="1"/>
    <col min="13569" max="13569" width="5.7109375" customWidth="1"/>
    <col min="13570" max="13570" width="4" customWidth="1"/>
    <col min="13571" max="13571" width="62.42578125" customWidth="1"/>
    <col min="13572" max="13572" width="4" customWidth="1"/>
    <col min="13825" max="13825" width="5.7109375" customWidth="1"/>
    <col min="13826" max="13826" width="4" customWidth="1"/>
    <col min="13827" max="13827" width="62.42578125" customWidth="1"/>
    <col min="13828" max="13828" width="4" customWidth="1"/>
    <col min="14081" max="14081" width="5.7109375" customWidth="1"/>
    <col min="14082" max="14082" width="4" customWidth="1"/>
    <col min="14083" max="14083" width="62.42578125" customWidth="1"/>
    <col min="14084" max="14084" width="4" customWidth="1"/>
    <col min="14337" max="14337" width="5.7109375" customWidth="1"/>
    <col min="14338" max="14338" width="4" customWidth="1"/>
    <col min="14339" max="14339" width="62.42578125" customWidth="1"/>
    <col min="14340" max="14340" width="4" customWidth="1"/>
    <col min="14593" max="14593" width="5.7109375" customWidth="1"/>
    <col min="14594" max="14594" width="4" customWidth="1"/>
    <col min="14595" max="14595" width="62.42578125" customWidth="1"/>
    <col min="14596" max="14596" width="4" customWidth="1"/>
    <col min="14849" max="14849" width="5.7109375" customWidth="1"/>
    <col min="14850" max="14850" width="4" customWidth="1"/>
    <col min="14851" max="14851" width="62.42578125" customWidth="1"/>
    <col min="14852" max="14852" width="4" customWidth="1"/>
    <col min="15105" max="15105" width="5.7109375" customWidth="1"/>
    <col min="15106" max="15106" width="4" customWidth="1"/>
    <col min="15107" max="15107" width="62.42578125" customWidth="1"/>
    <col min="15108" max="15108" width="4" customWidth="1"/>
    <col min="15361" max="15361" width="5.7109375" customWidth="1"/>
    <col min="15362" max="15362" width="4" customWidth="1"/>
    <col min="15363" max="15363" width="62.42578125" customWidth="1"/>
    <col min="15364" max="15364" width="4" customWidth="1"/>
    <col min="15617" max="15617" width="5.7109375" customWidth="1"/>
    <col min="15618" max="15618" width="4" customWidth="1"/>
    <col min="15619" max="15619" width="62.42578125" customWidth="1"/>
    <col min="15620" max="15620" width="4" customWidth="1"/>
    <col min="15873" max="15873" width="5.7109375" customWidth="1"/>
    <col min="15874" max="15874" width="4" customWidth="1"/>
    <col min="15875" max="15875" width="62.42578125" customWidth="1"/>
    <col min="15876" max="15876" width="4" customWidth="1"/>
    <col min="16129" max="16129" width="5.7109375" customWidth="1"/>
    <col min="16130" max="16130" width="4" customWidth="1"/>
    <col min="16131" max="16131" width="62.42578125" customWidth="1"/>
    <col min="16132" max="16132" width="4" customWidth="1"/>
  </cols>
  <sheetData>
    <row r="1" spans="1:7" x14ac:dyDescent="0.25">
      <c r="A1" s="329"/>
      <c r="B1" s="329"/>
      <c r="C1" s="329"/>
      <c r="D1" s="329"/>
      <c r="E1" s="329"/>
      <c r="F1" s="329"/>
      <c r="G1" s="112"/>
    </row>
    <row r="2" spans="1:7" x14ac:dyDescent="0.25">
      <c r="A2" s="330" t="s">
        <v>99</v>
      </c>
      <c r="B2" s="330"/>
      <c r="C2" s="330"/>
      <c r="D2" s="330"/>
      <c r="E2" s="330"/>
      <c r="F2" s="330"/>
      <c r="G2" s="2"/>
    </row>
    <row r="3" spans="1:7" ht="15.75" thickBot="1" x14ac:dyDescent="0.3">
      <c r="A3" s="331" t="s">
        <v>122</v>
      </c>
      <c r="B3" s="332"/>
      <c r="C3" s="332"/>
      <c r="D3" s="332"/>
      <c r="E3" s="332"/>
      <c r="F3" s="332"/>
      <c r="G3" s="3"/>
    </row>
    <row r="4" spans="1:7" ht="15.75" thickTop="1" x14ac:dyDescent="0.25">
      <c r="A4" s="113" t="s">
        <v>100</v>
      </c>
      <c r="B4" s="271">
        <v>1</v>
      </c>
      <c r="C4" s="114" t="s">
        <v>101</v>
      </c>
      <c r="D4" s="119"/>
      <c r="E4" s="8"/>
      <c r="F4" s="8"/>
      <c r="G4" s="116"/>
    </row>
    <row r="5" spans="1:7" x14ac:dyDescent="0.25">
      <c r="A5" s="117"/>
      <c r="B5" s="203">
        <v>1</v>
      </c>
      <c r="C5" s="88" t="s">
        <v>4</v>
      </c>
      <c r="D5" s="119"/>
      <c r="E5" s="14">
        <f>Inventario!E82</f>
        <v>5550</v>
      </c>
      <c r="F5" s="14"/>
      <c r="G5" s="120"/>
    </row>
    <row r="6" spans="1:7" x14ac:dyDescent="0.25">
      <c r="A6" s="121"/>
      <c r="B6" s="203">
        <v>2</v>
      </c>
      <c r="C6" s="88" t="s">
        <v>7</v>
      </c>
      <c r="D6" s="119"/>
      <c r="E6" s="14">
        <f>Inventario!E83</f>
        <v>151430</v>
      </c>
      <c r="F6" s="14"/>
      <c r="G6" s="120"/>
    </row>
    <row r="7" spans="1:7" x14ac:dyDescent="0.25">
      <c r="A7" s="121"/>
      <c r="B7" s="203">
        <v>3</v>
      </c>
      <c r="C7" s="88" t="s">
        <v>8</v>
      </c>
      <c r="D7" s="122"/>
      <c r="E7" s="14">
        <f>Inventario!E84</f>
        <v>20677.62</v>
      </c>
      <c r="F7" s="14"/>
      <c r="G7" s="120"/>
    </row>
    <row r="8" spans="1:7" x14ac:dyDescent="0.25">
      <c r="A8" s="121"/>
      <c r="B8" s="203">
        <v>4</v>
      </c>
      <c r="C8" s="88" t="str">
        <f>Inventario!C15</f>
        <v>Documentos por Cobrar a Corto Plazo</v>
      </c>
      <c r="D8" s="122"/>
      <c r="E8" s="14">
        <f>Inventario!E85</f>
        <v>27000</v>
      </c>
      <c r="F8" s="14"/>
      <c r="G8" s="120"/>
    </row>
    <row r="9" spans="1:7" x14ac:dyDescent="0.25">
      <c r="A9" s="121"/>
      <c r="B9" s="203">
        <v>5</v>
      </c>
      <c r="C9" s="88" t="s">
        <v>10</v>
      </c>
      <c r="D9" s="122"/>
      <c r="E9" s="14">
        <f>Inventario!E86</f>
        <v>33927.5</v>
      </c>
      <c r="F9" s="14"/>
      <c r="G9" s="120"/>
    </row>
    <row r="10" spans="1:7" x14ac:dyDescent="0.25">
      <c r="A10" s="121"/>
      <c r="B10" s="203">
        <v>6</v>
      </c>
      <c r="C10" s="102" t="s">
        <v>12</v>
      </c>
      <c r="D10" s="119"/>
      <c r="E10" s="14">
        <f>Inventario!E87</f>
        <v>11901.999999999998</v>
      </c>
      <c r="F10" s="14"/>
      <c r="G10" s="120"/>
    </row>
    <row r="11" spans="1:7" x14ac:dyDescent="0.25">
      <c r="A11" s="121"/>
      <c r="B11" s="203">
        <v>7</v>
      </c>
      <c r="C11" s="102" t="str">
        <f>Inventario!C42</f>
        <v>Vehiculos de Reparto</v>
      </c>
      <c r="D11" s="119"/>
      <c r="E11" s="14">
        <f>Inventario!E88</f>
        <v>119400</v>
      </c>
      <c r="F11" s="14"/>
      <c r="G11" s="120"/>
    </row>
    <row r="12" spans="1:7" x14ac:dyDescent="0.25">
      <c r="A12" s="121"/>
      <c r="B12" s="203">
        <v>8</v>
      </c>
      <c r="C12" s="88" t="s">
        <v>15</v>
      </c>
      <c r="D12" s="122"/>
      <c r="E12" s="14">
        <f>Inventario!E89</f>
        <v>5694.9999999999991</v>
      </c>
      <c r="F12" s="14"/>
      <c r="G12" s="120"/>
    </row>
    <row r="13" spans="1:7" x14ac:dyDescent="0.25">
      <c r="A13" s="121"/>
      <c r="B13" s="203">
        <v>9</v>
      </c>
      <c r="C13" s="102" t="s">
        <v>30</v>
      </c>
      <c r="D13" s="122"/>
      <c r="E13" s="14">
        <f>Inventario!E90</f>
        <v>1973.9999999999998</v>
      </c>
      <c r="F13" s="14"/>
      <c r="G13" s="120"/>
    </row>
    <row r="14" spans="1:7" x14ac:dyDescent="0.25">
      <c r="A14" s="121"/>
      <c r="B14" s="203">
        <v>10</v>
      </c>
      <c r="C14" s="102" t="str">
        <f>Inventario!C57</f>
        <v>Valores Mobiliarios a Largo Plazo</v>
      </c>
      <c r="D14" s="122"/>
      <c r="E14" s="14">
        <f>Inventario!E91</f>
        <v>125000</v>
      </c>
      <c r="F14" s="14"/>
      <c r="G14" s="120"/>
    </row>
    <row r="15" spans="1:7" x14ac:dyDescent="0.25">
      <c r="A15" s="121"/>
      <c r="B15" s="203">
        <v>11</v>
      </c>
      <c r="C15" s="123" t="s">
        <v>21</v>
      </c>
      <c r="D15" s="119"/>
      <c r="E15" s="14"/>
      <c r="F15" s="14">
        <f>Inventario!F92</f>
        <v>13000</v>
      </c>
      <c r="G15" s="120"/>
    </row>
    <row r="16" spans="1:7" x14ac:dyDescent="0.25">
      <c r="A16" s="121"/>
      <c r="B16" s="203">
        <v>12</v>
      </c>
      <c r="C16" s="123" t="str">
        <f>Inventario!C66</f>
        <v>Acreedores no Comerciales</v>
      </c>
      <c r="D16" s="119"/>
      <c r="E16" s="14"/>
      <c r="F16" s="14">
        <f>Inventario!F93</f>
        <v>5000</v>
      </c>
      <c r="G16" s="120"/>
    </row>
    <row r="17" spans="1:10" x14ac:dyDescent="0.25">
      <c r="A17" s="121"/>
      <c r="B17" s="203">
        <v>13</v>
      </c>
      <c r="C17" s="123" t="s">
        <v>22</v>
      </c>
      <c r="D17" s="119"/>
      <c r="E17" s="14"/>
      <c r="F17" s="14">
        <f>Inventario!F94</f>
        <v>40000</v>
      </c>
      <c r="G17" s="120"/>
    </row>
    <row r="18" spans="1:10" x14ac:dyDescent="0.25">
      <c r="A18" s="121"/>
      <c r="B18" s="203">
        <v>14</v>
      </c>
      <c r="C18" s="123" t="s">
        <v>23</v>
      </c>
      <c r="D18" s="119"/>
      <c r="E18" s="14"/>
      <c r="F18" s="14">
        <f>Inventario!F95</f>
        <v>74.400000000000006</v>
      </c>
      <c r="G18" s="120"/>
    </row>
    <row r="19" spans="1:10" x14ac:dyDescent="0.25">
      <c r="A19" s="121"/>
      <c r="B19" s="203">
        <v>15</v>
      </c>
      <c r="C19" s="123" t="s">
        <v>24</v>
      </c>
      <c r="D19" s="122"/>
      <c r="E19" s="14"/>
      <c r="F19" s="14">
        <f>Inventario!F96</f>
        <v>144</v>
      </c>
      <c r="G19" s="120"/>
    </row>
    <row r="20" spans="1:10" x14ac:dyDescent="0.25">
      <c r="A20" s="121"/>
      <c r="B20" s="203">
        <v>16</v>
      </c>
      <c r="C20" s="123" t="s">
        <v>26</v>
      </c>
      <c r="D20" s="124"/>
      <c r="E20" s="14"/>
      <c r="F20" s="14">
        <f>Inventario!F97</f>
        <v>444337.72</v>
      </c>
      <c r="G20" s="19"/>
      <c r="H20" s="20"/>
      <c r="I20" s="20"/>
      <c r="J20" s="21"/>
    </row>
    <row r="21" spans="1:10" x14ac:dyDescent="0.25">
      <c r="A21" s="121"/>
      <c r="B21" s="203"/>
      <c r="C21" s="125" t="s">
        <v>102</v>
      </c>
      <c r="D21" s="126"/>
      <c r="E21" s="14"/>
      <c r="F21" s="14"/>
      <c r="G21" s="19"/>
      <c r="H21" s="20"/>
      <c r="I21" s="20"/>
      <c r="J21" s="20"/>
    </row>
    <row r="22" spans="1:10" ht="15.75" thickBot="1" x14ac:dyDescent="0.3">
      <c r="A22" s="121"/>
      <c r="B22" s="203"/>
      <c r="C22" s="125" t="s">
        <v>123</v>
      </c>
      <c r="D22" s="122"/>
      <c r="E22" s="33"/>
      <c r="F22" s="14"/>
      <c r="G22" s="19"/>
      <c r="H22" s="20"/>
      <c r="I22" s="20"/>
      <c r="J22" s="20"/>
    </row>
    <row r="23" spans="1:10" ht="15.75" thickBot="1" x14ac:dyDescent="0.3">
      <c r="A23" s="121"/>
      <c r="B23" s="203"/>
      <c r="C23" s="125" t="s">
        <v>103</v>
      </c>
      <c r="D23" s="124"/>
      <c r="E23" s="29">
        <f>SUM(E5:E22)</f>
        <v>502556.12</v>
      </c>
      <c r="F23" s="29">
        <f>SUM(F5:F22)</f>
        <v>502556.12</v>
      </c>
      <c r="G23" s="19"/>
      <c r="H23" s="20"/>
      <c r="I23" s="20"/>
      <c r="J23" s="20"/>
    </row>
    <row r="24" spans="1:10" ht="15.75" thickTop="1" x14ac:dyDescent="0.25">
      <c r="A24" s="127" t="s">
        <v>100</v>
      </c>
      <c r="B24" s="272">
        <v>2</v>
      </c>
      <c r="C24" s="129" t="s">
        <v>104</v>
      </c>
      <c r="D24" s="124"/>
      <c r="E24" s="8"/>
      <c r="F24" s="8"/>
      <c r="G24" s="19"/>
      <c r="H24" s="20"/>
      <c r="I24" s="20"/>
      <c r="J24" s="20"/>
    </row>
    <row r="25" spans="1:10" x14ac:dyDescent="0.25">
      <c r="A25" s="121"/>
      <c r="B25" s="203">
        <v>17</v>
      </c>
      <c r="C25" s="125" t="s">
        <v>105</v>
      </c>
      <c r="D25" s="126"/>
      <c r="E25" s="14">
        <f>2576/1.12</f>
        <v>2300</v>
      </c>
      <c r="F25" s="14"/>
      <c r="G25" s="19"/>
      <c r="H25" s="20"/>
      <c r="I25" s="20"/>
      <c r="J25" s="20"/>
    </row>
    <row r="26" spans="1:10" x14ac:dyDescent="0.25">
      <c r="A26" s="121"/>
      <c r="B26" s="203">
        <v>3</v>
      </c>
      <c r="C26" s="125" t="s">
        <v>8</v>
      </c>
      <c r="D26" s="126"/>
      <c r="E26" s="14">
        <f>E25*12%</f>
        <v>276</v>
      </c>
      <c r="F26" s="14"/>
      <c r="G26" s="19"/>
      <c r="H26" s="20"/>
      <c r="I26" s="20"/>
      <c r="J26" s="20"/>
    </row>
    <row r="27" spans="1:10" x14ac:dyDescent="0.25">
      <c r="A27" s="121"/>
      <c r="B27" s="203">
        <v>2</v>
      </c>
      <c r="C27" s="130" t="s">
        <v>7</v>
      </c>
      <c r="D27" s="122"/>
      <c r="E27" s="14"/>
      <c r="F27" s="14">
        <f>SUM(E25:E26)</f>
        <v>2576</v>
      </c>
      <c r="G27" s="19"/>
      <c r="H27" s="20"/>
      <c r="I27" s="20"/>
      <c r="J27" s="20"/>
    </row>
    <row r="28" spans="1:10" ht="15.75" thickBot="1" x14ac:dyDescent="0.3">
      <c r="A28" s="121"/>
      <c r="B28" s="203"/>
      <c r="C28" s="125" t="s">
        <v>124</v>
      </c>
      <c r="D28" s="124"/>
      <c r="E28" s="14"/>
      <c r="F28" s="14"/>
      <c r="G28" s="19"/>
      <c r="H28" s="20"/>
      <c r="I28" s="23"/>
      <c r="J28" s="20"/>
    </row>
    <row r="29" spans="1:10" ht="15.75" thickBot="1" x14ac:dyDescent="0.3">
      <c r="A29" s="121"/>
      <c r="B29" s="203"/>
      <c r="C29" s="125" t="s">
        <v>125</v>
      </c>
      <c r="D29" s="124"/>
      <c r="E29" s="29">
        <f>SUM(E25:E28)</f>
        <v>2576</v>
      </c>
      <c r="F29" s="29">
        <f>SUM(F25:F28)</f>
        <v>2576</v>
      </c>
      <c r="G29" s="19"/>
      <c r="H29" s="20"/>
      <c r="I29" s="23"/>
      <c r="J29" s="20"/>
    </row>
    <row r="30" spans="1:10" ht="15.75" thickTop="1" x14ac:dyDescent="0.25">
      <c r="A30" s="127" t="s">
        <v>100</v>
      </c>
      <c r="B30" s="272">
        <v>3</v>
      </c>
      <c r="C30" s="129" t="s">
        <v>107</v>
      </c>
      <c r="D30" s="126"/>
      <c r="E30" s="14"/>
      <c r="F30" s="14"/>
      <c r="G30" s="19"/>
      <c r="H30" s="20"/>
      <c r="I30" s="23"/>
      <c r="J30" s="20"/>
    </row>
    <row r="31" spans="1:10" x14ac:dyDescent="0.25">
      <c r="A31" s="121"/>
      <c r="B31" s="203">
        <v>1</v>
      </c>
      <c r="C31" s="125" t="s">
        <v>4</v>
      </c>
      <c r="D31" s="122"/>
      <c r="E31" s="14">
        <v>13888</v>
      </c>
      <c r="F31" s="14"/>
      <c r="G31" s="19"/>
      <c r="H31" s="20"/>
      <c r="I31" s="20"/>
      <c r="J31" s="20"/>
    </row>
    <row r="32" spans="1:10" x14ac:dyDescent="0.25">
      <c r="A32" s="121"/>
      <c r="B32" s="203">
        <v>18</v>
      </c>
      <c r="C32" s="130" t="s">
        <v>106</v>
      </c>
      <c r="D32" s="122"/>
      <c r="E32" s="14"/>
      <c r="F32" s="14">
        <f>E31/1.12</f>
        <v>12399.999999999998</v>
      </c>
      <c r="G32" s="19"/>
      <c r="H32" s="20"/>
      <c r="I32" s="20"/>
      <c r="J32" s="20"/>
    </row>
    <row r="33" spans="1:10" ht="15.75" thickBot="1" x14ac:dyDescent="0.3">
      <c r="A33" s="121"/>
      <c r="B33" s="203">
        <v>3</v>
      </c>
      <c r="C33" s="131" t="s">
        <v>8</v>
      </c>
      <c r="D33" s="122"/>
      <c r="E33" s="132"/>
      <c r="F33" s="132">
        <f>F32*12%</f>
        <v>1487.9999999999998</v>
      </c>
      <c r="G33" s="19"/>
      <c r="H33" s="20"/>
      <c r="I33" s="20"/>
      <c r="J33" s="20"/>
    </row>
    <row r="34" spans="1:10" ht="15.75" thickBot="1" x14ac:dyDescent="0.3">
      <c r="A34" s="121"/>
      <c r="B34" s="203"/>
      <c r="C34" s="125" t="s">
        <v>126</v>
      </c>
      <c r="D34" s="122"/>
      <c r="E34" s="29">
        <f>SUM(E31:E33)</f>
        <v>13888</v>
      </c>
      <c r="F34" s="29">
        <f>SUM(F31:F33)</f>
        <v>13887.999999999998</v>
      </c>
      <c r="G34" s="19"/>
      <c r="H34" s="20"/>
      <c r="I34" s="20"/>
      <c r="J34" s="20"/>
    </row>
    <row r="35" spans="1:10" ht="15.75" thickTop="1" x14ac:dyDescent="0.25">
      <c r="A35" s="127" t="s">
        <v>100</v>
      </c>
      <c r="B35" s="272">
        <v>4</v>
      </c>
      <c r="C35" s="129" t="s">
        <v>127</v>
      </c>
      <c r="D35" s="119"/>
      <c r="E35" s="14"/>
      <c r="F35" s="14"/>
      <c r="G35" s="19"/>
      <c r="H35" s="20"/>
      <c r="I35" s="20"/>
      <c r="J35" s="20"/>
    </row>
    <row r="36" spans="1:10" x14ac:dyDescent="0.25">
      <c r="A36" s="121"/>
      <c r="B36" s="203">
        <v>19</v>
      </c>
      <c r="C36" s="125" t="s">
        <v>108</v>
      </c>
      <c r="D36" s="122"/>
      <c r="E36" s="14">
        <f>3640/1.12</f>
        <v>3249.9999999999995</v>
      </c>
      <c r="F36" s="14"/>
      <c r="G36" s="120"/>
    </row>
    <row r="37" spans="1:10" x14ac:dyDescent="0.25">
      <c r="A37" s="121"/>
      <c r="B37" s="203">
        <v>1</v>
      </c>
      <c r="C37" s="125" t="s">
        <v>4</v>
      </c>
      <c r="D37" s="122"/>
      <c r="E37" s="14">
        <f>E36*12%</f>
        <v>389.99999999999994</v>
      </c>
      <c r="F37" s="14"/>
      <c r="G37" s="120"/>
    </row>
    <row r="38" spans="1:10" x14ac:dyDescent="0.25">
      <c r="A38" s="121"/>
      <c r="B38" s="203">
        <v>18</v>
      </c>
      <c r="C38" s="130" t="s">
        <v>106</v>
      </c>
      <c r="D38" s="122"/>
      <c r="E38" s="14"/>
      <c r="F38" s="14">
        <f>3640/1.12</f>
        <v>3249.9999999999995</v>
      </c>
      <c r="G38" s="120"/>
    </row>
    <row r="39" spans="1:10" ht="15.75" thickBot="1" x14ac:dyDescent="0.3">
      <c r="A39" s="121"/>
      <c r="B39" s="203">
        <v>3</v>
      </c>
      <c r="C39" s="130" t="s">
        <v>8</v>
      </c>
      <c r="D39" s="122"/>
      <c r="E39" s="14"/>
      <c r="F39" s="14">
        <f>F38*12%</f>
        <v>389.99999999999994</v>
      </c>
      <c r="G39" s="120"/>
    </row>
    <row r="40" spans="1:10" ht="15.75" thickBot="1" x14ac:dyDescent="0.3">
      <c r="A40" s="121"/>
      <c r="B40" s="203"/>
      <c r="C40" s="125" t="s">
        <v>128</v>
      </c>
      <c r="D40" s="122"/>
      <c r="E40" s="29">
        <f>SUM(E36:E39)</f>
        <v>3639.9999999999995</v>
      </c>
      <c r="F40" s="29">
        <f>SUM(F36:F39)</f>
        <v>3639.9999999999995</v>
      </c>
      <c r="G40" s="120"/>
    </row>
    <row r="41" spans="1:10" ht="15.75" thickTop="1" x14ac:dyDescent="0.25">
      <c r="A41" s="127" t="s">
        <v>100</v>
      </c>
      <c r="B41" s="272">
        <v>5</v>
      </c>
      <c r="C41" s="129" t="s">
        <v>109</v>
      </c>
      <c r="D41" s="122"/>
      <c r="E41" s="14"/>
      <c r="F41" s="14"/>
      <c r="G41" s="120"/>
    </row>
    <row r="42" spans="1:10" x14ac:dyDescent="0.25">
      <c r="A42" s="121"/>
      <c r="B42" s="203">
        <v>20</v>
      </c>
      <c r="C42" s="125" t="s">
        <v>110</v>
      </c>
      <c r="D42" s="122"/>
      <c r="E42" s="14">
        <v>5000</v>
      </c>
      <c r="F42" s="14"/>
      <c r="G42" s="120"/>
    </row>
    <row r="43" spans="1:10" ht="15.75" thickBot="1" x14ac:dyDescent="0.3">
      <c r="A43" s="121"/>
      <c r="B43" s="203">
        <v>21</v>
      </c>
      <c r="C43" s="130" t="s">
        <v>111</v>
      </c>
      <c r="D43" s="122"/>
      <c r="E43" s="14"/>
      <c r="F43" s="14">
        <v>5000</v>
      </c>
      <c r="G43" s="120"/>
    </row>
    <row r="44" spans="1:10" ht="15.75" thickBot="1" x14ac:dyDescent="0.3">
      <c r="A44" s="121"/>
      <c r="B44" s="203"/>
      <c r="C44" s="133" t="s">
        <v>146</v>
      </c>
      <c r="D44" s="119"/>
      <c r="E44" s="29">
        <f>SUM(E42:E43)</f>
        <v>5000</v>
      </c>
      <c r="F44" s="29">
        <f>SUM(F42:F43)</f>
        <v>5000</v>
      </c>
      <c r="G44" s="120"/>
    </row>
    <row r="45" spans="1:10" ht="15.75" thickTop="1" x14ac:dyDescent="0.25">
      <c r="A45" s="127" t="s">
        <v>100</v>
      </c>
      <c r="B45" s="272">
        <v>6</v>
      </c>
      <c r="C45" s="129" t="s">
        <v>147</v>
      </c>
      <c r="D45" s="122"/>
      <c r="E45" s="14"/>
      <c r="F45" s="14"/>
      <c r="G45" s="120"/>
    </row>
    <row r="46" spans="1:10" x14ac:dyDescent="0.25">
      <c r="A46" s="121"/>
      <c r="B46" s="203">
        <v>22</v>
      </c>
      <c r="C46" s="125" t="s">
        <v>90</v>
      </c>
      <c r="D46" s="122"/>
      <c r="E46" s="14">
        <f>140/1.12</f>
        <v>124.99999999999999</v>
      </c>
      <c r="F46" s="14"/>
      <c r="G46" s="120"/>
    </row>
    <row r="47" spans="1:10" x14ac:dyDescent="0.25">
      <c r="A47" s="121"/>
      <c r="B47" s="203">
        <v>3</v>
      </c>
      <c r="C47" s="125" t="s">
        <v>8</v>
      </c>
      <c r="D47" s="122"/>
      <c r="E47" s="14">
        <f>E46*12%</f>
        <v>14.999999999999998</v>
      </c>
      <c r="F47" s="14"/>
      <c r="G47" s="120"/>
    </row>
    <row r="48" spans="1:10" ht="15.75" thickBot="1" x14ac:dyDescent="0.3">
      <c r="A48" s="121"/>
      <c r="B48" s="203">
        <v>1</v>
      </c>
      <c r="C48" s="130" t="s">
        <v>4</v>
      </c>
      <c r="D48" s="122"/>
      <c r="E48" s="14"/>
      <c r="F48" s="14">
        <f>SUM(E46:E47)</f>
        <v>139.99999999999997</v>
      </c>
      <c r="G48" s="120"/>
    </row>
    <row r="49" spans="1:7" ht="15.75" thickBot="1" x14ac:dyDescent="0.3">
      <c r="A49" s="121"/>
      <c r="B49" s="203"/>
      <c r="C49" s="133" t="s">
        <v>148</v>
      </c>
      <c r="D49" s="119"/>
      <c r="E49" s="29">
        <f>SUM(E46:E48)</f>
        <v>139.99999999999997</v>
      </c>
      <c r="F49" s="29">
        <f>SUM(F46:F48)</f>
        <v>139.99999999999997</v>
      </c>
      <c r="G49" s="120"/>
    </row>
    <row r="50" spans="1:7" ht="15.75" thickTop="1" x14ac:dyDescent="0.25">
      <c r="A50" s="127" t="s">
        <v>100</v>
      </c>
      <c r="B50" s="272">
        <v>7</v>
      </c>
      <c r="C50" s="129" t="s">
        <v>113</v>
      </c>
      <c r="D50" s="122"/>
      <c r="E50" s="14"/>
      <c r="F50" s="14"/>
      <c r="G50" s="120"/>
    </row>
    <row r="51" spans="1:7" x14ac:dyDescent="0.25">
      <c r="A51" s="121"/>
      <c r="B51" s="203">
        <v>11</v>
      </c>
      <c r="C51" s="125" t="s">
        <v>21</v>
      </c>
      <c r="D51" s="122"/>
      <c r="E51" s="14">
        <v>3000</v>
      </c>
      <c r="F51" s="14"/>
      <c r="G51" s="120"/>
    </row>
    <row r="52" spans="1:7" x14ac:dyDescent="0.25">
      <c r="A52" s="121"/>
      <c r="B52" s="203">
        <v>2</v>
      </c>
      <c r="C52" s="130" t="s">
        <v>7</v>
      </c>
      <c r="D52" s="122"/>
      <c r="E52" s="14"/>
      <c r="F52" s="14">
        <v>3000</v>
      </c>
      <c r="G52" s="120"/>
    </row>
    <row r="53" spans="1:7" ht="15.75" thickBot="1" x14ac:dyDescent="0.3">
      <c r="A53" s="121"/>
      <c r="B53" s="203"/>
      <c r="C53" s="133" t="s">
        <v>263</v>
      </c>
      <c r="D53" s="119"/>
      <c r="E53" s="14"/>
      <c r="F53" s="14"/>
      <c r="G53" s="120"/>
    </row>
    <row r="54" spans="1:7" ht="15.75" thickBot="1" x14ac:dyDescent="0.3">
      <c r="A54" s="121"/>
      <c r="B54" s="203"/>
      <c r="C54" s="125" t="s">
        <v>151</v>
      </c>
      <c r="D54" s="122"/>
      <c r="E54" s="29">
        <f>SUM(E51:E52)</f>
        <v>3000</v>
      </c>
      <c r="F54" s="29">
        <f>SUM(F51:F52)</f>
        <v>3000</v>
      </c>
      <c r="G54" s="120"/>
    </row>
    <row r="55" spans="1:7" ht="15.75" thickTop="1" x14ac:dyDescent="0.25">
      <c r="A55" s="127" t="s">
        <v>100</v>
      </c>
      <c r="B55" s="272">
        <v>8</v>
      </c>
      <c r="C55" s="129" t="s">
        <v>149</v>
      </c>
      <c r="D55" s="122"/>
      <c r="E55" s="14"/>
      <c r="F55" s="14"/>
      <c r="G55" s="120"/>
    </row>
    <row r="56" spans="1:7" x14ac:dyDescent="0.25">
      <c r="A56" s="121"/>
      <c r="B56" s="203">
        <v>2</v>
      </c>
      <c r="C56" s="125" t="s">
        <v>7</v>
      </c>
      <c r="D56" s="122"/>
      <c r="E56" s="14">
        <v>8000</v>
      </c>
      <c r="F56" s="14"/>
      <c r="G56" s="120"/>
    </row>
    <row r="57" spans="1:7" ht="15.75" thickBot="1" x14ac:dyDescent="0.3">
      <c r="A57" s="121"/>
      <c r="B57" s="203">
        <v>1</v>
      </c>
      <c r="C57" s="130" t="s">
        <v>4</v>
      </c>
      <c r="D57" s="122"/>
      <c r="E57" s="14"/>
      <c r="F57" s="14">
        <v>8000</v>
      </c>
      <c r="G57" s="120"/>
    </row>
    <row r="58" spans="1:7" ht="15.75" thickBot="1" x14ac:dyDescent="0.3">
      <c r="A58" s="121"/>
      <c r="B58" s="203"/>
      <c r="C58" s="133" t="s">
        <v>150</v>
      </c>
      <c r="D58" s="119"/>
      <c r="E58" s="29">
        <f>SUM(E56:E57)</f>
        <v>8000</v>
      </c>
      <c r="F58" s="29">
        <f>SUM(F56:F57)</f>
        <v>8000</v>
      </c>
      <c r="G58" s="120"/>
    </row>
    <row r="59" spans="1:7" ht="15.75" thickTop="1" x14ac:dyDescent="0.25">
      <c r="A59" s="127" t="s">
        <v>100</v>
      </c>
      <c r="B59" s="272">
        <v>9</v>
      </c>
      <c r="C59" s="129" t="s">
        <v>152</v>
      </c>
      <c r="D59" s="119"/>
      <c r="E59" s="14"/>
      <c r="F59" s="14"/>
      <c r="G59" s="120"/>
    </row>
    <row r="60" spans="1:7" x14ac:dyDescent="0.25">
      <c r="A60" s="121"/>
      <c r="B60" s="203">
        <v>23</v>
      </c>
      <c r="C60" s="134" t="s">
        <v>199</v>
      </c>
      <c r="D60" s="119"/>
      <c r="E60" s="14">
        <f>459.2/1.12</f>
        <v>409.99999999999994</v>
      </c>
      <c r="F60" s="14"/>
      <c r="G60" s="120"/>
    </row>
    <row r="61" spans="1:7" x14ac:dyDescent="0.25">
      <c r="A61" s="121"/>
      <c r="B61" s="203">
        <v>3</v>
      </c>
      <c r="C61" s="125" t="s">
        <v>8</v>
      </c>
      <c r="D61" s="119"/>
      <c r="E61" s="14">
        <f>E60*12%</f>
        <v>49.199999999999989</v>
      </c>
      <c r="F61" s="14"/>
      <c r="G61" s="120"/>
    </row>
    <row r="62" spans="1:7" ht="15.75" thickBot="1" x14ac:dyDescent="0.3">
      <c r="A62" s="121"/>
      <c r="B62" s="203">
        <v>19</v>
      </c>
      <c r="C62" s="130" t="s">
        <v>108</v>
      </c>
      <c r="D62" s="122"/>
      <c r="E62" s="14"/>
      <c r="F62" s="14">
        <f>SUM(E60:E61)</f>
        <v>459.19999999999993</v>
      </c>
      <c r="G62" s="120"/>
    </row>
    <row r="63" spans="1:7" ht="15.75" thickBot="1" x14ac:dyDescent="0.3">
      <c r="A63" s="121"/>
      <c r="B63" s="203"/>
      <c r="C63" s="125" t="s">
        <v>153</v>
      </c>
      <c r="D63" s="122"/>
      <c r="E63" s="29">
        <f>SUM(E60:E62)</f>
        <v>459.19999999999993</v>
      </c>
      <c r="F63" s="29">
        <f>SUM(F60:F62)</f>
        <v>459.19999999999993</v>
      </c>
      <c r="G63" s="120"/>
    </row>
    <row r="64" spans="1:7" ht="15.75" thickTop="1" x14ac:dyDescent="0.25">
      <c r="A64" s="127" t="s">
        <v>100</v>
      </c>
      <c r="B64" s="272">
        <v>10</v>
      </c>
      <c r="C64" s="129" t="s">
        <v>114</v>
      </c>
      <c r="D64" s="122"/>
      <c r="E64" s="14"/>
      <c r="F64" s="27"/>
      <c r="G64" s="120"/>
    </row>
    <row r="65" spans="1:7" x14ac:dyDescent="0.25">
      <c r="A65" s="121"/>
      <c r="B65" s="203">
        <v>13</v>
      </c>
      <c r="C65" s="134" t="s">
        <v>22</v>
      </c>
      <c r="D65" s="122"/>
      <c r="E65" s="14">
        <v>4000</v>
      </c>
      <c r="F65" s="14"/>
      <c r="G65" s="120"/>
    </row>
    <row r="66" spans="1:7" ht="15.75" thickBot="1" x14ac:dyDescent="0.3">
      <c r="A66" s="121"/>
      <c r="B66" s="203">
        <v>1</v>
      </c>
      <c r="C66" s="130" t="s">
        <v>4</v>
      </c>
      <c r="D66" s="122"/>
      <c r="E66" s="14"/>
      <c r="F66" s="14">
        <v>4000</v>
      </c>
      <c r="G66" s="120"/>
    </row>
    <row r="67" spans="1:7" ht="15.75" thickBot="1" x14ac:dyDescent="0.3">
      <c r="A67" s="121"/>
      <c r="B67" s="203"/>
      <c r="C67" s="125" t="s">
        <v>268</v>
      </c>
      <c r="D67" s="122"/>
      <c r="E67" s="29">
        <f>SUM(E65:E66)</f>
        <v>4000</v>
      </c>
      <c r="F67" s="29">
        <f>SUM(F65:F66)</f>
        <v>4000</v>
      </c>
      <c r="G67" s="120"/>
    </row>
    <row r="68" spans="1:7" ht="15.75" thickTop="1" x14ac:dyDescent="0.25">
      <c r="A68" s="127" t="s">
        <v>100</v>
      </c>
      <c r="B68" s="272">
        <v>11</v>
      </c>
      <c r="C68" s="129" t="s">
        <v>116</v>
      </c>
      <c r="D68" s="122"/>
      <c r="E68" s="14"/>
      <c r="F68" s="14"/>
      <c r="G68" s="120"/>
    </row>
    <row r="69" spans="1:7" x14ac:dyDescent="0.25">
      <c r="A69" s="121"/>
      <c r="B69" s="203">
        <v>24</v>
      </c>
      <c r="C69" s="125" t="s">
        <v>112</v>
      </c>
      <c r="D69" s="122"/>
      <c r="E69" s="14">
        <f>7300.16/1.12</f>
        <v>6517.9999999999991</v>
      </c>
      <c r="F69" s="14"/>
      <c r="G69" s="120"/>
    </row>
    <row r="70" spans="1:7" x14ac:dyDescent="0.25">
      <c r="A70" s="121"/>
      <c r="B70" s="203">
        <v>3</v>
      </c>
      <c r="C70" s="125" t="s">
        <v>8</v>
      </c>
      <c r="D70" s="122"/>
      <c r="E70" s="14">
        <f>E69*12%</f>
        <v>782.15999999999985</v>
      </c>
      <c r="F70" s="14"/>
      <c r="G70" s="120"/>
    </row>
    <row r="71" spans="1:7" x14ac:dyDescent="0.25">
      <c r="A71" s="121"/>
      <c r="B71" s="203">
        <v>11</v>
      </c>
      <c r="C71" s="130" t="s">
        <v>21</v>
      </c>
      <c r="D71" s="119"/>
      <c r="E71" s="14"/>
      <c r="F71" s="14">
        <f>E69</f>
        <v>6517.9999999999991</v>
      </c>
      <c r="G71" s="120"/>
    </row>
    <row r="72" spans="1:7" ht="15.75" thickBot="1" x14ac:dyDescent="0.3">
      <c r="A72" s="121"/>
      <c r="B72" s="203">
        <v>1</v>
      </c>
      <c r="C72" s="130" t="s">
        <v>4</v>
      </c>
      <c r="D72" s="119"/>
      <c r="E72" s="132"/>
      <c r="F72" s="132">
        <f>E70</f>
        <v>782.15999999999985</v>
      </c>
      <c r="G72" s="120"/>
    </row>
    <row r="73" spans="1:7" ht="15.75" thickBot="1" x14ac:dyDescent="0.3">
      <c r="A73" s="121"/>
      <c r="B73" s="203"/>
      <c r="C73" s="134" t="s">
        <v>154</v>
      </c>
      <c r="D73" s="119"/>
      <c r="E73" s="29">
        <f>SUM(E69:E72)</f>
        <v>7300.1599999999989</v>
      </c>
      <c r="F73" s="29">
        <f>SUM(F71:F72)</f>
        <v>7300.1599999999989</v>
      </c>
      <c r="G73" s="120"/>
    </row>
    <row r="74" spans="1:7" ht="15.75" thickTop="1" x14ac:dyDescent="0.25">
      <c r="A74" s="127" t="s">
        <v>100</v>
      </c>
      <c r="B74" s="272">
        <v>12</v>
      </c>
      <c r="C74" s="129" t="s">
        <v>117</v>
      </c>
      <c r="D74" s="122"/>
      <c r="E74" s="14"/>
      <c r="F74" s="27"/>
      <c r="G74" s="120"/>
    </row>
    <row r="75" spans="1:7" x14ac:dyDescent="0.25">
      <c r="A75" s="121"/>
      <c r="B75" s="203">
        <v>1</v>
      </c>
      <c r="C75" s="134" t="s">
        <v>115</v>
      </c>
      <c r="D75" s="122"/>
      <c r="E75" s="14">
        <v>3522.4</v>
      </c>
      <c r="F75" s="14"/>
      <c r="G75" s="120"/>
    </row>
    <row r="76" spans="1:7" x14ac:dyDescent="0.25">
      <c r="A76" s="121"/>
      <c r="B76" s="203">
        <v>21</v>
      </c>
      <c r="C76" s="134" t="s">
        <v>111</v>
      </c>
      <c r="D76" s="122"/>
      <c r="E76" s="14">
        <f>E75/1.12</f>
        <v>3145</v>
      </c>
      <c r="F76" s="14"/>
      <c r="G76" s="120"/>
    </row>
    <row r="77" spans="1:7" x14ac:dyDescent="0.25">
      <c r="A77" s="121"/>
      <c r="B77" s="203">
        <v>18</v>
      </c>
      <c r="C77" s="130" t="s">
        <v>106</v>
      </c>
      <c r="D77" s="122"/>
      <c r="E77" s="14"/>
      <c r="F77" s="14">
        <f>E76</f>
        <v>3145</v>
      </c>
      <c r="G77" s="120"/>
    </row>
    <row r="78" spans="1:7" x14ac:dyDescent="0.25">
      <c r="A78" s="121"/>
      <c r="B78" s="203">
        <v>3</v>
      </c>
      <c r="C78" s="130" t="s">
        <v>8</v>
      </c>
      <c r="D78" s="122"/>
      <c r="E78" s="14"/>
      <c r="F78" s="14">
        <f>E76*12%</f>
        <v>377.4</v>
      </c>
      <c r="G78" s="120"/>
    </row>
    <row r="79" spans="1:7" ht="15.75" thickBot="1" x14ac:dyDescent="0.3">
      <c r="A79" s="121"/>
      <c r="B79" s="203">
        <v>20</v>
      </c>
      <c r="C79" s="130" t="s">
        <v>110</v>
      </c>
      <c r="D79" s="122"/>
      <c r="E79" s="14"/>
      <c r="F79" s="14">
        <f>F77</f>
        <v>3145</v>
      </c>
      <c r="G79" s="120"/>
    </row>
    <row r="80" spans="1:7" ht="15.75" thickBot="1" x14ac:dyDescent="0.3">
      <c r="A80" s="121"/>
      <c r="B80" s="203"/>
      <c r="C80" s="125" t="s">
        <v>155</v>
      </c>
      <c r="D80" s="122"/>
      <c r="E80" s="29">
        <f>SUM(E75:E79)</f>
        <v>6667.4</v>
      </c>
      <c r="F80" s="29">
        <f>SUM(F77:F79)</f>
        <v>6667.4</v>
      </c>
      <c r="G80" s="120"/>
    </row>
    <row r="81" spans="1:7" ht="15.75" thickTop="1" x14ac:dyDescent="0.25">
      <c r="A81" s="127" t="s">
        <v>100</v>
      </c>
      <c r="B81" s="272">
        <v>13</v>
      </c>
      <c r="C81" s="129" t="s">
        <v>156</v>
      </c>
      <c r="D81" s="122"/>
      <c r="E81" s="14"/>
      <c r="F81" s="14"/>
      <c r="G81" s="120"/>
    </row>
    <row r="82" spans="1:7" x14ac:dyDescent="0.25">
      <c r="A82" s="121"/>
      <c r="B82" s="203">
        <v>1</v>
      </c>
      <c r="C82" s="125" t="s">
        <v>4</v>
      </c>
      <c r="D82" s="119"/>
      <c r="E82" s="14">
        <v>10281.6</v>
      </c>
      <c r="F82" s="14"/>
      <c r="G82" s="120"/>
    </row>
    <row r="83" spans="1:7" x14ac:dyDescent="0.25">
      <c r="A83" s="121"/>
      <c r="B83" s="203">
        <v>18</v>
      </c>
      <c r="C83" s="130" t="s">
        <v>106</v>
      </c>
      <c r="D83" s="122"/>
      <c r="E83" s="14"/>
      <c r="F83" s="14">
        <f>E82/1.12</f>
        <v>9180</v>
      </c>
      <c r="G83" s="120"/>
    </row>
    <row r="84" spans="1:7" ht="15.75" thickBot="1" x14ac:dyDescent="0.3">
      <c r="A84" s="121"/>
      <c r="B84" s="203">
        <v>3</v>
      </c>
      <c r="C84" s="130" t="s">
        <v>8</v>
      </c>
      <c r="D84" s="122"/>
      <c r="E84" s="14"/>
      <c r="F84" s="14">
        <f>F83*12%</f>
        <v>1101.5999999999999</v>
      </c>
      <c r="G84" s="120"/>
    </row>
    <row r="85" spans="1:7" ht="15.75" thickBot="1" x14ac:dyDescent="0.3">
      <c r="A85" s="121"/>
      <c r="B85" s="203"/>
      <c r="C85" s="125" t="s">
        <v>157</v>
      </c>
      <c r="D85" s="119"/>
      <c r="E85" s="29">
        <f>SUM(E82:E84)</f>
        <v>10281.6</v>
      </c>
      <c r="F85" s="29">
        <f>SUM(F83:F84)</f>
        <v>10281.6</v>
      </c>
      <c r="G85" s="120"/>
    </row>
    <row r="86" spans="1:7" ht="15.75" thickTop="1" x14ac:dyDescent="0.25">
      <c r="A86" s="127" t="s">
        <v>100</v>
      </c>
      <c r="B86" s="272">
        <v>14</v>
      </c>
      <c r="C86" s="129" t="s">
        <v>156</v>
      </c>
      <c r="D86" s="122"/>
      <c r="E86" s="14"/>
      <c r="F86" s="27"/>
      <c r="G86" s="120"/>
    </row>
    <row r="87" spans="1:7" x14ac:dyDescent="0.25">
      <c r="A87" s="121"/>
      <c r="B87" s="203">
        <v>1</v>
      </c>
      <c r="C87" s="134" t="s">
        <v>115</v>
      </c>
      <c r="D87" s="122"/>
      <c r="E87" s="14">
        <v>1500</v>
      </c>
      <c r="F87" s="14"/>
      <c r="G87" s="120"/>
    </row>
    <row r="88" spans="1:7" x14ac:dyDescent="0.25">
      <c r="A88" s="121"/>
      <c r="B88" s="203">
        <v>19</v>
      </c>
      <c r="C88" s="130" t="s">
        <v>108</v>
      </c>
      <c r="D88" s="122"/>
      <c r="E88" s="14"/>
      <c r="F88" s="14">
        <v>1500</v>
      </c>
      <c r="G88" s="120"/>
    </row>
    <row r="89" spans="1:7" ht="15.75" thickBot="1" x14ac:dyDescent="0.3">
      <c r="A89" s="121"/>
      <c r="B89" s="203"/>
      <c r="C89" s="125" t="s">
        <v>202</v>
      </c>
      <c r="D89" s="122"/>
      <c r="E89" s="14"/>
      <c r="F89" s="14"/>
      <c r="G89" s="120"/>
    </row>
    <row r="90" spans="1:7" ht="15.75" thickBot="1" x14ac:dyDescent="0.3">
      <c r="A90" s="121"/>
      <c r="B90" s="203"/>
      <c r="C90" s="125" t="s">
        <v>203</v>
      </c>
      <c r="D90" s="122"/>
      <c r="E90" s="29">
        <f>SUM(E87:E88)</f>
        <v>1500</v>
      </c>
      <c r="F90" s="29">
        <f>SUM(F87:F88)</f>
        <v>1500</v>
      </c>
      <c r="G90" s="120"/>
    </row>
    <row r="91" spans="1:7" ht="15.75" thickTop="1" x14ac:dyDescent="0.25">
      <c r="A91" s="127" t="s">
        <v>100</v>
      </c>
      <c r="B91" s="272">
        <v>15</v>
      </c>
      <c r="C91" s="129" t="s">
        <v>156</v>
      </c>
      <c r="D91" s="122"/>
      <c r="E91" s="14"/>
      <c r="F91" s="14"/>
      <c r="G91" s="120"/>
    </row>
    <row r="92" spans="1:7" x14ac:dyDescent="0.25">
      <c r="A92" s="121"/>
      <c r="B92" s="203">
        <v>2</v>
      </c>
      <c r="C92" s="125" t="s">
        <v>7</v>
      </c>
      <c r="D92" s="122"/>
      <c r="E92" s="14">
        <v>21209.84</v>
      </c>
      <c r="F92" s="14"/>
      <c r="G92" s="120"/>
    </row>
    <row r="93" spans="1:7" ht="15.75" thickBot="1" x14ac:dyDescent="0.3">
      <c r="A93" s="121"/>
      <c r="B93" s="203">
        <v>1</v>
      </c>
      <c r="C93" s="130" t="s">
        <v>4</v>
      </c>
      <c r="D93" s="122"/>
      <c r="E93" s="14"/>
      <c r="F93" s="14">
        <v>21209.84</v>
      </c>
      <c r="G93" s="120"/>
    </row>
    <row r="94" spans="1:7" ht="15.75" thickBot="1" x14ac:dyDescent="0.3">
      <c r="A94" s="121"/>
      <c r="B94" s="203"/>
      <c r="C94" s="133" t="s">
        <v>163</v>
      </c>
      <c r="D94" s="119"/>
      <c r="E94" s="29">
        <f>SUM(E92:E93)</f>
        <v>21209.84</v>
      </c>
      <c r="F94" s="29">
        <f>SUM(F92:F93)</f>
        <v>21209.84</v>
      </c>
      <c r="G94" s="120"/>
    </row>
    <row r="95" spans="1:7" ht="15.75" thickTop="1" x14ac:dyDescent="0.25">
      <c r="A95" s="127" t="s">
        <v>100</v>
      </c>
      <c r="B95" s="272">
        <v>16</v>
      </c>
      <c r="C95" s="129" t="s">
        <v>156</v>
      </c>
      <c r="D95" s="122"/>
      <c r="E95" s="14"/>
      <c r="F95" s="14"/>
      <c r="G95" s="120"/>
    </row>
    <row r="96" spans="1:7" x14ac:dyDescent="0.25">
      <c r="A96" s="121"/>
      <c r="B96" s="203">
        <v>25</v>
      </c>
      <c r="C96" s="125" t="s">
        <v>158</v>
      </c>
      <c r="D96" s="122"/>
      <c r="E96" s="14">
        <v>12400</v>
      </c>
      <c r="F96" s="14"/>
      <c r="G96" s="120"/>
    </row>
    <row r="97" spans="1:7" x14ac:dyDescent="0.25">
      <c r="A97" s="121"/>
      <c r="B97" s="203">
        <v>26</v>
      </c>
      <c r="C97" s="125" t="s">
        <v>118</v>
      </c>
      <c r="D97" s="122"/>
      <c r="E97" s="14">
        <v>9300</v>
      </c>
      <c r="F97" s="14"/>
      <c r="G97" s="120"/>
    </row>
    <row r="98" spans="1:7" x14ac:dyDescent="0.25">
      <c r="A98" s="121"/>
      <c r="B98" s="203">
        <v>27</v>
      </c>
      <c r="C98" s="125" t="s">
        <v>159</v>
      </c>
      <c r="D98" s="119"/>
      <c r="E98" s="14">
        <f>250*5</f>
        <v>1250</v>
      </c>
      <c r="F98" s="14"/>
      <c r="G98" s="120"/>
    </row>
    <row r="99" spans="1:7" x14ac:dyDescent="0.25">
      <c r="A99" s="121"/>
      <c r="B99" s="203">
        <v>28</v>
      </c>
      <c r="C99" s="125" t="s">
        <v>119</v>
      </c>
      <c r="D99" s="122"/>
      <c r="E99" s="14">
        <f>250*4</f>
        <v>1000</v>
      </c>
      <c r="F99" s="14"/>
      <c r="G99" s="120"/>
    </row>
    <row r="100" spans="1:7" x14ac:dyDescent="0.25">
      <c r="A100" s="121"/>
      <c r="B100" s="203">
        <v>29</v>
      </c>
      <c r="C100" s="134" t="s">
        <v>164</v>
      </c>
      <c r="D100" s="122"/>
      <c r="E100" s="14">
        <f>E96*12.67%</f>
        <v>1571.0800000000002</v>
      </c>
      <c r="F100" s="14"/>
      <c r="G100" s="120"/>
    </row>
    <row r="101" spans="1:7" x14ac:dyDescent="0.25">
      <c r="A101" s="121"/>
      <c r="B101" s="203">
        <v>30</v>
      </c>
      <c r="C101" s="134" t="s">
        <v>120</v>
      </c>
      <c r="D101" s="122"/>
      <c r="E101" s="14">
        <f>E97*12.67%</f>
        <v>1178.3100000000002</v>
      </c>
      <c r="F101" s="14"/>
      <c r="G101" s="120"/>
    </row>
    <row r="102" spans="1:7" x14ac:dyDescent="0.25">
      <c r="A102" s="121"/>
      <c r="B102" s="203">
        <v>2</v>
      </c>
      <c r="C102" s="130" t="s">
        <v>7</v>
      </c>
      <c r="D102" s="135"/>
      <c r="E102" s="14"/>
      <c r="F102" s="14">
        <v>22901.89</v>
      </c>
      <c r="G102" s="120"/>
    </row>
    <row r="103" spans="1:7" x14ac:dyDescent="0.25">
      <c r="A103" s="121"/>
      <c r="B103" s="203">
        <v>31</v>
      </c>
      <c r="C103" s="130" t="s">
        <v>121</v>
      </c>
      <c r="D103" s="122"/>
      <c r="E103" s="14"/>
      <c r="F103" s="14">
        <v>3797.5</v>
      </c>
      <c r="G103" s="120"/>
    </row>
    <row r="104" spans="1:7" ht="15.75" thickBot="1" x14ac:dyDescent="0.3">
      <c r="A104" s="121"/>
      <c r="B104" s="203"/>
      <c r="C104" s="136" t="s">
        <v>165</v>
      </c>
      <c r="D104" s="137"/>
      <c r="E104" s="14"/>
      <c r="F104" s="14"/>
      <c r="G104" s="120"/>
    </row>
    <row r="105" spans="1:7" ht="15.75" thickBot="1" x14ac:dyDescent="0.3">
      <c r="A105" s="121"/>
      <c r="B105" s="203"/>
      <c r="C105" s="136" t="s">
        <v>166</v>
      </c>
      <c r="D105" s="138"/>
      <c r="E105" s="29">
        <f>SUM(E96:E104)</f>
        <v>26699.390000000003</v>
      </c>
      <c r="F105" s="29">
        <f>SUM(F102:F104)</f>
        <v>26699.39</v>
      </c>
      <c r="G105" s="151"/>
    </row>
    <row r="106" spans="1:7" ht="15.75" thickTop="1" x14ac:dyDescent="0.25">
      <c r="A106" s="127" t="s">
        <v>100</v>
      </c>
      <c r="B106" s="272">
        <v>17</v>
      </c>
      <c r="C106" s="129" t="s">
        <v>156</v>
      </c>
      <c r="D106" s="138"/>
      <c r="E106" s="14"/>
      <c r="F106" s="14"/>
      <c r="G106" s="120"/>
    </row>
    <row r="107" spans="1:7" x14ac:dyDescent="0.25">
      <c r="A107" s="121"/>
      <c r="B107" s="203">
        <v>32</v>
      </c>
      <c r="C107" s="134" t="s">
        <v>160</v>
      </c>
      <c r="D107" s="122"/>
      <c r="E107" s="14">
        <v>7000</v>
      </c>
      <c r="F107" s="14"/>
      <c r="G107" s="120"/>
    </row>
    <row r="108" spans="1:7" x14ac:dyDescent="0.25">
      <c r="A108" s="121"/>
      <c r="B108" s="203">
        <v>2</v>
      </c>
      <c r="C108" s="130" t="s">
        <v>7</v>
      </c>
      <c r="D108" s="122"/>
      <c r="E108" s="14"/>
      <c r="F108" s="14">
        <v>7000</v>
      </c>
      <c r="G108" s="120"/>
    </row>
    <row r="109" spans="1:7" ht="15.75" thickBot="1" x14ac:dyDescent="0.3">
      <c r="A109" s="121"/>
      <c r="B109" s="203"/>
      <c r="C109" s="136" t="s">
        <v>161</v>
      </c>
      <c r="D109" s="122"/>
      <c r="F109" s="14"/>
      <c r="G109" s="120"/>
    </row>
    <row r="110" spans="1:7" ht="15.75" thickBot="1" x14ac:dyDescent="0.3">
      <c r="A110" s="121"/>
      <c r="B110" s="203"/>
      <c r="C110" s="134" t="s">
        <v>162</v>
      </c>
      <c r="D110" s="122"/>
      <c r="E110" s="29">
        <f>SUM(E107:E109)</f>
        <v>7000</v>
      </c>
      <c r="F110" s="29">
        <f>SUM(F108:F109)</f>
        <v>7000</v>
      </c>
      <c r="G110" s="120"/>
    </row>
    <row r="111" spans="1:7" ht="15.75" thickTop="1" x14ac:dyDescent="0.25"/>
  </sheetData>
  <sheetProtection password="CB11" sheet="1" objects="1" scenarios="1"/>
  <mergeCells count="3">
    <mergeCell ref="A1:F1"/>
    <mergeCell ref="A2:F2"/>
    <mergeCell ref="A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N116"/>
  <sheetViews>
    <sheetView topLeftCell="D103" workbookViewId="0">
      <selection activeCell="I125" sqref="I125"/>
    </sheetView>
  </sheetViews>
  <sheetFormatPr baseColWidth="10" defaultRowHeight="15" x14ac:dyDescent="0.25"/>
  <cols>
    <col min="1" max="1" width="6.5703125" style="221" customWidth="1"/>
    <col min="2" max="2" width="4.42578125" style="220" customWidth="1"/>
    <col min="3" max="3" width="22.7109375" style="45" bestFit="1" customWidth="1"/>
    <col min="4" max="4" width="4.85546875" style="220" customWidth="1"/>
    <col min="5" max="5" width="11.42578125" style="45"/>
    <col min="6" max="6" width="11.42578125" style="46"/>
    <col min="7" max="7" width="11.42578125" style="45"/>
    <col min="8" max="8" width="5.5703125" style="45" customWidth="1"/>
    <col min="9" max="9" width="42.42578125" style="45" bestFit="1" customWidth="1"/>
    <col min="10" max="10" width="4.7109375" style="45" customWidth="1"/>
    <col min="11" max="11" width="11.42578125" style="45"/>
    <col min="12" max="13" width="11.42578125" style="46"/>
    <col min="14" max="16384" width="11.42578125" style="45"/>
  </cols>
  <sheetData>
    <row r="2" spans="1:14" x14ac:dyDescent="0.25">
      <c r="A2" s="221" t="s">
        <v>236</v>
      </c>
      <c r="C2" s="329" t="s">
        <v>237</v>
      </c>
      <c r="D2" s="329"/>
      <c r="E2" s="329"/>
      <c r="F2" s="329"/>
      <c r="G2" s="329"/>
      <c r="H2" s="329"/>
      <c r="I2" s="329"/>
      <c r="J2" s="329"/>
      <c r="K2" s="329"/>
      <c r="L2" s="222" t="s">
        <v>238</v>
      </c>
    </row>
    <row r="3" spans="1:14" ht="15.75" thickBot="1" x14ac:dyDescent="0.3">
      <c r="A3" s="223">
        <v>1</v>
      </c>
      <c r="B3" s="342" t="s">
        <v>115</v>
      </c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224">
        <v>1</v>
      </c>
    </row>
    <row r="4" spans="1:14" ht="15.75" thickTop="1" x14ac:dyDescent="0.25">
      <c r="A4" s="225" t="s">
        <v>220</v>
      </c>
      <c r="B4" s="118">
        <v>1</v>
      </c>
      <c r="C4" s="187" t="s">
        <v>205</v>
      </c>
      <c r="D4" s="185">
        <v>1</v>
      </c>
      <c r="E4" s="188">
        <v>5550</v>
      </c>
      <c r="F4" s="226"/>
      <c r="G4" s="226" t="s">
        <v>220</v>
      </c>
      <c r="H4" s="256">
        <v>14</v>
      </c>
      <c r="I4" s="187" t="s">
        <v>208</v>
      </c>
      <c r="J4" s="185" t="s">
        <v>207</v>
      </c>
      <c r="K4" s="188">
        <v>139.99999999999997</v>
      </c>
      <c r="L4" s="227"/>
      <c r="M4" s="226"/>
    </row>
    <row r="5" spans="1:14" x14ac:dyDescent="0.25">
      <c r="A5" s="228" t="s">
        <v>220</v>
      </c>
      <c r="B5" s="118">
        <v>5</v>
      </c>
      <c r="C5" s="187" t="s">
        <v>205</v>
      </c>
      <c r="D5" s="185" t="s">
        <v>204</v>
      </c>
      <c r="E5" s="188">
        <v>13888</v>
      </c>
      <c r="F5" s="229"/>
      <c r="G5" s="229" t="s">
        <v>220</v>
      </c>
      <c r="H5" s="257">
        <v>18</v>
      </c>
      <c r="I5" s="187" t="s">
        <v>188</v>
      </c>
      <c r="J5" s="185" t="s">
        <v>209</v>
      </c>
      <c r="K5" s="188">
        <v>8000</v>
      </c>
      <c r="L5" s="27"/>
      <c r="M5" s="231"/>
    </row>
    <row r="6" spans="1:14" x14ac:dyDescent="0.25">
      <c r="A6" s="228" t="s">
        <v>220</v>
      </c>
      <c r="B6" s="118">
        <v>8</v>
      </c>
      <c r="C6" s="187" t="s">
        <v>205</v>
      </c>
      <c r="D6" s="185" t="s">
        <v>206</v>
      </c>
      <c r="E6" s="188">
        <v>389.99999999999994</v>
      </c>
      <c r="F6" s="229"/>
      <c r="G6" s="229" t="s">
        <v>220</v>
      </c>
      <c r="H6" s="257">
        <v>23</v>
      </c>
      <c r="I6" s="187" t="s">
        <v>211</v>
      </c>
      <c r="J6" s="185" t="s">
        <v>210</v>
      </c>
      <c r="K6" s="188">
        <v>4000</v>
      </c>
      <c r="L6" s="27"/>
      <c r="M6" s="231"/>
    </row>
    <row r="7" spans="1:14" x14ac:dyDescent="0.25">
      <c r="A7" s="228" t="s">
        <v>220</v>
      </c>
      <c r="B7" s="118">
        <v>27</v>
      </c>
      <c r="C7" s="187" t="s">
        <v>205</v>
      </c>
      <c r="D7" s="185" t="s">
        <v>213</v>
      </c>
      <c r="E7" s="188">
        <v>3522.4</v>
      </c>
      <c r="F7" s="27"/>
      <c r="G7" s="229" t="s">
        <v>220</v>
      </c>
      <c r="H7" s="257">
        <v>26</v>
      </c>
      <c r="I7" s="187" t="s">
        <v>208</v>
      </c>
      <c r="J7" s="185" t="s">
        <v>212</v>
      </c>
      <c r="K7" s="188">
        <v>782.15999999999985</v>
      </c>
      <c r="L7" s="232"/>
      <c r="M7" s="231"/>
    </row>
    <row r="8" spans="1:14" ht="15.75" thickBot="1" x14ac:dyDescent="0.3">
      <c r="A8" s="228" t="s">
        <v>220</v>
      </c>
      <c r="B8" s="118">
        <v>28</v>
      </c>
      <c r="C8" s="187" t="s">
        <v>205</v>
      </c>
      <c r="D8" s="185" t="s">
        <v>214</v>
      </c>
      <c r="E8" s="188">
        <v>10281.6</v>
      </c>
      <c r="F8" s="229"/>
      <c r="G8" s="229" t="s">
        <v>220</v>
      </c>
      <c r="H8" s="257">
        <v>28</v>
      </c>
      <c r="I8" s="187" t="s">
        <v>188</v>
      </c>
      <c r="J8" s="185" t="s">
        <v>195</v>
      </c>
      <c r="K8" s="24">
        <v>21209.84</v>
      </c>
      <c r="L8" s="232">
        <f>SUM(K4:K8)</f>
        <v>34132</v>
      </c>
      <c r="M8" s="231"/>
    </row>
    <row r="9" spans="1:14" ht="15.75" thickBot="1" x14ac:dyDescent="0.3">
      <c r="A9" s="228" t="s">
        <v>220</v>
      </c>
      <c r="B9" s="118">
        <v>28</v>
      </c>
      <c r="C9" s="187" t="s">
        <v>190</v>
      </c>
      <c r="D9" s="185" t="s">
        <v>215</v>
      </c>
      <c r="E9" s="24">
        <v>1500</v>
      </c>
      <c r="F9" s="229">
        <f>SUM(E4:E9)</f>
        <v>35132</v>
      </c>
      <c r="G9" s="229"/>
      <c r="H9" s="230"/>
      <c r="I9" s="233"/>
      <c r="J9" s="122"/>
      <c r="K9" s="234"/>
      <c r="L9" s="232"/>
      <c r="M9" s="231"/>
      <c r="N9" s="111"/>
    </row>
    <row r="10" spans="1:14" x14ac:dyDescent="0.25">
      <c r="A10" s="235"/>
      <c r="B10" s="236"/>
      <c r="C10" s="237"/>
      <c r="D10" s="185"/>
      <c r="E10" s="238"/>
      <c r="F10" s="229"/>
      <c r="G10" s="229"/>
      <c r="H10" s="230"/>
      <c r="I10" s="233"/>
      <c r="J10" s="122"/>
      <c r="K10" s="239"/>
      <c r="L10" s="232"/>
      <c r="M10" s="231"/>
    </row>
    <row r="11" spans="1:14" x14ac:dyDescent="0.25">
      <c r="A11" s="235" t="s">
        <v>217</v>
      </c>
      <c r="B11" s="343" t="s">
        <v>7</v>
      </c>
      <c r="C11" s="344"/>
      <c r="D11" s="344"/>
      <c r="E11" s="344"/>
      <c r="F11" s="344"/>
      <c r="G11" s="344"/>
      <c r="H11" s="344"/>
      <c r="I11" s="344"/>
      <c r="J11" s="344"/>
      <c r="K11" s="344"/>
      <c r="L11" s="345"/>
      <c r="M11" s="240">
        <v>2</v>
      </c>
    </row>
    <row r="12" spans="1:14" x14ac:dyDescent="0.25">
      <c r="A12" s="228" t="s">
        <v>220</v>
      </c>
      <c r="B12" s="11">
        <v>1</v>
      </c>
      <c r="C12" s="136" t="s">
        <v>187</v>
      </c>
      <c r="D12" s="185">
        <v>1</v>
      </c>
      <c r="E12" s="193">
        <v>151430</v>
      </c>
      <c r="F12" s="229"/>
      <c r="G12" s="229" t="s">
        <v>220</v>
      </c>
      <c r="H12" s="257">
        <v>2</v>
      </c>
      <c r="I12" s="136" t="s">
        <v>208</v>
      </c>
      <c r="J12" s="190">
        <v>2</v>
      </c>
      <c r="K12" s="188">
        <v>2576</v>
      </c>
      <c r="L12" s="232"/>
      <c r="M12" s="240"/>
    </row>
    <row r="13" spans="1:14" x14ac:dyDescent="0.25">
      <c r="A13" s="228" t="s">
        <v>220</v>
      </c>
      <c r="B13" s="11">
        <v>18</v>
      </c>
      <c r="C13" s="136" t="s">
        <v>194</v>
      </c>
      <c r="D13" s="185" t="s">
        <v>209</v>
      </c>
      <c r="E13" s="188">
        <v>8000</v>
      </c>
      <c r="F13" s="229"/>
      <c r="G13" s="229" t="s">
        <v>220</v>
      </c>
      <c r="H13" s="257">
        <v>17</v>
      </c>
      <c r="I13" s="136" t="s">
        <v>193</v>
      </c>
      <c r="J13" s="190">
        <v>7</v>
      </c>
      <c r="K13" s="186">
        <v>3000</v>
      </c>
      <c r="L13" s="232"/>
      <c r="M13" s="240"/>
    </row>
    <row r="14" spans="1:14" ht="15.75" thickBot="1" x14ac:dyDescent="0.3">
      <c r="A14" s="228" t="s">
        <v>220</v>
      </c>
      <c r="B14" s="11">
        <v>28</v>
      </c>
      <c r="C14" s="136" t="s">
        <v>194</v>
      </c>
      <c r="D14" s="185" t="s">
        <v>195</v>
      </c>
      <c r="E14" s="24">
        <v>21209.84</v>
      </c>
      <c r="F14" s="229">
        <f>SUM(E12:E14)</f>
        <v>180639.84</v>
      </c>
      <c r="G14" s="229" t="s">
        <v>220</v>
      </c>
      <c r="H14" s="257">
        <v>28</v>
      </c>
      <c r="I14" s="136" t="s">
        <v>208</v>
      </c>
      <c r="J14" s="185" t="s">
        <v>191</v>
      </c>
      <c r="K14" s="188">
        <v>22901.89</v>
      </c>
      <c r="L14" s="232"/>
      <c r="M14" s="240"/>
    </row>
    <row r="15" spans="1:14" ht="15.75" thickBot="1" x14ac:dyDescent="0.3">
      <c r="A15" s="235"/>
      <c r="B15" s="236"/>
      <c r="C15" s="241"/>
      <c r="D15" s="185"/>
      <c r="E15" s="238"/>
      <c r="F15" s="229"/>
      <c r="G15" s="229" t="s">
        <v>220</v>
      </c>
      <c r="H15" s="257">
        <v>28</v>
      </c>
      <c r="I15" s="136" t="s">
        <v>216</v>
      </c>
      <c r="J15" s="185" t="s">
        <v>192</v>
      </c>
      <c r="K15" s="24">
        <v>7000</v>
      </c>
      <c r="L15" s="232">
        <f>SUM(K12:K15)</f>
        <v>35477.89</v>
      </c>
      <c r="M15" s="240"/>
    </row>
    <row r="16" spans="1:14" x14ac:dyDescent="0.25">
      <c r="A16" s="235"/>
      <c r="B16" s="236"/>
      <c r="C16" s="241"/>
      <c r="D16" s="185"/>
      <c r="E16" s="243"/>
      <c r="F16" s="27"/>
      <c r="G16" s="229"/>
      <c r="H16" s="230"/>
      <c r="I16" s="233"/>
      <c r="J16" s="122"/>
      <c r="K16" s="242"/>
      <c r="L16" s="27"/>
      <c r="M16" s="240"/>
    </row>
    <row r="17" spans="1:13" x14ac:dyDescent="0.25">
      <c r="A17" s="235" t="s">
        <v>204</v>
      </c>
      <c r="B17" s="339" t="s">
        <v>8</v>
      </c>
      <c r="C17" s="340"/>
      <c r="D17" s="340"/>
      <c r="E17" s="340"/>
      <c r="F17" s="340"/>
      <c r="G17" s="340"/>
      <c r="H17" s="340"/>
      <c r="I17" s="340"/>
      <c r="J17" s="340"/>
      <c r="K17" s="340"/>
      <c r="L17" s="341"/>
      <c r="M17" s="240">
        <v>3</v>
      </c>
    </row>
    <row r="18" spans="1:13" x14ac:dyDescent="0.25">
      <c r="A18" s="228" t="s">
        <v>220</v>
      </c>
      <c r="B18" s="11">
        <v>1</v>
      </c>
      <c r="C18" s="136" t="s">
        <v>205</v>
      </c>
      <c r="D18" s="185">
        <v>1</v>
      </c>
      <c r="E18" s="188">
        <v>20677.62</v>
      </c>
      <c r="F18" s="27"/>
      <c r="G18" s="229" t="s">
        <v>220</v>
      </c>
      <c r="H18" s="257">
        <v>5</v>
      </c>
      <c r="I18" s="187" t="s">
        <v>197</v>
      </c>
      <c r="J18" s="185" t="s">
        <v>204</v>
      </c>
      <c r="K18" s="188">
        <v>1487.9999999999998</v>
      </c>
      <c r="L18" s="27"/>
      <c r="M18" s="240"/>
    </row>
    <row r="19" spans="1:13" x14ac:dyDescent="0.25">
      <c r="A19" s="228" t="s">
        <v>220</v>
      </c>
      <c r="B19" s="11">
        <v>2</v>
      </c>
      <c r="C19" s="194" t="s">
        <v>196</v>
      </c>
      <c r="D19" s="185" t="s">
        <v>217</v>
      </c>
      <c r="E19" s="195">
        <v>276</v>
      </c>
      <c r="F19" s="244"/>
      <c r="G19" s="229" t="s">
        <v>220</v>
      </c>
      <c r="H19" s="257">
        <v>8</v>
      </c>
      <c r="I19" s="187" t="s">
        <v>208</v>
      </c>
      <c r="J19" s="185" t="s">
        <v>206</v>
      </c>
      <c r="K19" s="188">
        <v>389.99999999999994</v>
      </c>
      <c r="L19" s="27"/>
      <c r="M19" s="240"/>
    </row>
    <row r="20" spans="1:13" x14ac:dyDescent="0.25">
      <c r="A20" s="228" t="s">
        <v>220</v>
      </c>
      <c r="B20" s="11">
        <v>14</v>
      </c>
      <c r="C20" s="136" t="s">
        <v>194</v>
      </c>
      <c r="D20" s="185" t="s">
        <v>207</v>
      </c>
      <c r="E20" s="188">
        <v>14.999999999999998</v>
      </c>
      <c r="F20" s="244"/>
      <c r="G20" s="229" t="s">
        <v>220</v>
      </c>
      <c r="H20" s="257">
        <v>27</v>
      </c>
      <c r="I20" s="136" t="s">
        <v>208</v>
      </c>
      <c r="J20" s="185" t="s">
        <v>213</v>
      </c>
      <c r="K20" s="188">
        <v>377.4</v>
      </c>
      <c r="L20" s="27"/>
      <c r="M20" s="240"/>
    </row>
    <row r="21" spans="1:13" ht="15.75" thickBot="1" x14ac:dyDescent="0.3">
      <c r="A21" s="228" t="s">
        <v>220</v>
      </c>
      <c r="B21" s="11">
        <v>20</v>
      </c>
      <c r="C21" s="187" t="s">
        <v>190</v>
      </c>
      <c r="D21" s="185" t="s">
        <v>218</v>
      </c>
      <c r="E21" s="188">
        <v>49.199999999999989</v>
      </c>
      <c r="F21" s="244"/>
      <c r="G21" s="229" t="s">
        <v>220</v>
      </c>
      <c r="H21" s="257">
        <v>28</v>
      </c>
      <c r="I21" s="136" t="s">
        <v>197</v>
      </c>
      <c r="J21" s="185" t="s">
        <v>214</v>
      </c>
      <c r="K21" s="24">
        <v>1101.5999999999999</v>
      </c>
      <c r="L21" s="27">
        <f>SUM(K18:K23)</f>
        <v>3356.9999999999995</v>
      </c>
      <c r="M21" s="240"/>
    </row>
    <row r="22" spans="1:13" ht="15.75" thickBot="1" x14ac:dyDescent="0.3">
      <c r="A22" s="228" t="s">
        <v>220</v>
      </c>
      <c r="B22" s="11">
        <v>26</v>
      </c>
      <c r="C22" s="187" t="s">
        <v>205</v>
      </c>
      <c r="D22" s="185" t="s">
        <v>212</v>
      </c>
      <c r="E22" s="24">
        <v>782.15999999999985</v>
      </c>
      <c r="F22" s="244">
        <f>SUM(E18:E22)</f>
        <v>21799.98</v>
      </c>
      <c r="G22" s="229"/>
      <c r="H22" s="230"/>
      <c r="I22" s="187"/>
      <c r="J22" s="185"/>
      <c r="K22" s="188"/>
      <c r="L22" s="27"/>
      <c r="M22" s="240"/>
    </row>
    <row r="23" spans="1:13" x14ac:dyDescent="0.25">
      <c r="A23" s="228"/>
      <c r="B23" s="118"/>
      <c r="C23" s="136"/>
      <c r="D23" s="185"/>
      <c r="E23" s="193"/>
      <c r="F23" s="244"/>
      <c r="G23" s="229"/>
      <c r="H23" s="230"/>
      <c r="I23" s="187"/>
      <c r="J23" s="185"/>
      <c r="K23" s="188"/>
      <c r="L23" s="45"/>
      <c r="M23" s="240"/>
    </row>
    <row r="24" spans="1:13" x14ac:dyDescent="0.25">
      <c r="A24" s="235" t="s">
        <v>206</v>
      </c>
      <c r="B24" s="339" t="s">
        <v>48</v>
      </c>
      <c r="C24" s="340"/>
      <c r="D24" s="340"/>
      <c r="E24" s="340"/>
      <c r="F24" s="340"/>
      <c r="G24" s="340"/>
      <c r="H24" s="340"/>
      <c r="I24" s="340"/>
      <c r="J24" s="340"/>
      <c r="K24" s="340"/>
      <c r="L24" s="341"/>
      <c r="M24" s="240" t="s">
        <v>206</v>
      </c>
    </row>
    <row r="25" spans="1:13" ht="15.75" thickBot="1" x14ac:dyDescent="0.3">
      <c r="A25" s="228" t="s">
        <v>220</v>
      </c>
      <c r="B25" s="11">
        <v>1</v>
      </c>
      <c r="C25" s="136" t="s">
        <v>205</v>
      </c>
      <c r="D25" s="185" t="s">
        <v>219</v>
      </c>
      <c r="E25" s="24">
        <v>27000</v>
      </c>
      <c r="F25" s="244">
        <f>E25</f>
        <v>27000</v>
      </c>
      <c r="G25" s="229"/>
      <c r="H25" s="230"/>
      <c r="I25" s="245"/>
      <c r="J25" s="246"/>
      <c r="K25" s="239"/>
      <c r="L25" s="27"/>
      <c r="M25" s="240"/>
    </row>
    <row r="26" spans="1:13" x14ac:dyDescent="0.25">
      <c r="A26" s="235"/>
      <c r="B26" s="236"/>
      <c r="C26" s="241"/>
      <c r="D26" s="185"/>
      <c r="E26" s="247"/>
      <c r="F26" s="244"/>
      <c r="G26" s="229"/>
      <c r="H26" s="230"/>
      <c r="I26" s="245"/>
      <c r="J26" s="246"/>
      <c r="K26" s="239"/>
      <c r="L26" s="27"/>
      <c r="M26" s="240"/>
    </row>
    <row r="27" spans="1:13" x14ac:dyDescent="0.25">
      <c r="A27" s="235" t="s">
        <v>225</v>
      </c>
      <c r="B27" s="339" t="s">
        <v>10</v>
      </c>
      <c r="C27" s="340"/>
      <c r="D27" s="340"/>
      <c r="E27" s="340"/>
      <c r="F27" s="340"/>
      <c r="G27" s="340"/>
      <c r="H27" s="340"/>
      <c r="I27" s="340"/>
      <c r="J27" s="340"/>
      <c r="K27" s="340"/>
      <c r="L27" s="341"/>
      <c r="M27" s="240" t="s">
        <v>225</v>
      </c>
    </row>
    <row r="28" spans="1:13" ht="15.75" thickBot="1" x14ac:dyDescent="0.3">
      <c r="A28" s="228" t="s">
        <v>220</v>
      </c>
      <c r="B28" s="11">
        <v>1</v>
      </c>
      <c r="C28" s="136" t="s">
        <v>205</v>
      </c>
      <c r="D28" s="185" t="s">
        <v>219</v>
      </c>
      <c r="E28" s="24">
        <v>33927.5</v>
      </c>
      <c r="F28" s="244">
        <f>E28</f>
        <v>33927.5</v>
      </c>
      <c r="G28" s="229"/>
      <c r="H28" s="230"/>
      <c r="I28" s="136"/>
      <c r="J28" s="185"/>
      <c r="K28" s="239"/>
      <c r="L28" s="27"/>
      <c r="M28" s="240"/>
    </row>
    <row r="29" spans="1:13" x14ac:dyDescent="0.25">
      <c r="A29" s="235"/>
      <c r="B29" s="236"/>
      <c r="C29" s="241"/>
      <c r="D29" s="185"/>
      <c r="E29" s="248"/>
      <c r="F29" s="244"/>
      <c r="G29" s="229"/>
      <c r="H29" s="230"/>
      <c r="I29" s="245"/>
      <c r="J29" s="246"/>
      <c r="K29" s="239"/>
      <c r="L29" s="27"/>
      <c r="M29" s="240"/>
    </row>
    <row r="30" spans="1:13" x14ac:dyDescent="0.25">
      <c r="A30" s="235" t="s">
        <v>207</v>
      </c>
      <c r="B30" s="339" t="s">
        <v>12</v>
      </c>
      <c r="C30" s="340"/>
      <c r="D30" s="340"/>
      <c r="E30" s="340"/>
      <c r="F30" s="340"/>
      <c r="G30" s="340"/>
      <c r="H30" s="340"/>
      <c r="I30" s="340"/>
      <c r="J30" s="340"/>
      <c r="K30" s="340"/>
      <c r="L30" s="341"/>
      <c r="M30" s="240" t="s">
        <v>207</v>
      </c>
    </row>
    <row r="31" spans="1:13" ht="15.75" thickBot="1" x14ac:dyDescent="0.3">
      <c r="A31" s="228" t="s">
        <v>220</v>
      </c>
      <c r="B31" s="11">
        <v>1</v>
      </c>
      <c r="C31" s="136" t="s">
        <v>205</v>
      </c>
      <c r="D31" s="185" t="s">
        <v>219</v>
      </c>
      <c r="E31" s="24">
        <v>11901.999999999998</v>
      </c>
      <c r="F31" s="244">
        <f>E31</f>
        <v>11901.999999999998</v>
      </c>
      <c r="G31" s="229"/>
      <c r="H31" s="230"/>
      <c r="I31" s="245"/>
      <c r="J31" s="246"/>
      <c r="K31" s="239"/>
      <c r="L31" s="27"/>
      <c r="M31" s="240"/>
    </row>
    <row r="32" spans="1:13" x14ac:dyDescent="0.25">
      <c r="A32" s="235"/>
    </row>
    <row r="33" spans="1:13" x14ac:dyDescent="0.25">
      <c r="A33" s="235" t="s">
        <v>221</v>
      </c>
      <c r="B33" s="339" t="s">
        <v>54</v>
      </c>
      <c r="C33" s="340"/>
      <c r="D33" s="340"/>
      <c r="E33" s="340"/>
      <c r="F33" s="340"/>
      <c r="G33" s="340"/>
      <c r="H33" s="340"/>
      <c r="I33" s="340"/>
      <c r="J33" s="340"/>
      <c r="K33" s="340"/>
      <c r="L33" s="341"/>
      <c r="M33" s="240" t="s">
        <v>221</v>
      </c>
    </row>
    <row r="34" spans="1:13" ht="15.75" thickBot="1" x14ac:dyDescent="0.3">
      <c r="A34" s="228" t="s">
        <v>220</v>
      </c>
      <c r="B34" s="11">
        <v>1</v>
      </c>
      <c r="C34" s="136" t="s">
        <v>205</v>
      </c>
      <c r="D34" s="185" t="s">
        <v>219</v>
      </c>
      <c r="E34" s="24">
        <v>119400</v>
      </c>
      <c r="F34" s="244">
        <f>E34</f>
        <v>119400</v>
      </c>
      <c r="G34" s="229"/>
      <c r="H34" s="230"/>
      <c r="I34" s="245"/>
      <c r="J34" s="246"/>
      <c r="K34" s="239"/>
      <c r="L34" s="27"/>
      <c r="M34" s="240"/>
    </row>
    <row r="35" spans="1:13" x14ac:dyDescent="0.25">
      <c r="A35" s="235"/>
      <c r="B35" s="236"/>
    </row>
    <row r="36" spans="1:13" x14ac:dyDescent="0.25">
      <c r="A36" s="235" t="s">
        <v>209</v>
      </c>
      <c r="B36" s="339" t="s">
        <v>70</v>
      </c>
      <c r="C36" s="340"/>
      <c r="D36" s="340"/>
      <c r="E36" s="340"/>
      <c r="F36" s="340"/>
      <c r="G36" s="340"/>
      <c r="H36" s="340"/>
      <c r="I36" s="340"/>
      <c r="J36" s="340"/>
      <c r="K36" s="340"/>
      <c r="L36" s="341"/>
      <c r="M36" s="240" t="s">
        <v>209</v>
      </c>
    </row>
    <row r="37" spans="1:13" ht="15.75" thickBot="1" x14ac:dyDescent="0.3">
      <c r="A37" s="228" t="s">
        <v>220</v>
      </c>
      <c r="B37" s="11">
        <v>1</v>
      </c>
      <c r="C37" s="136" t="s">
        <v>205</v>
      </c>
      <c r="D37" s="185" t="s">
        <v>219</v>
      </c>
      <c r="E37" s="24">
        <v>5694.9999999999991</v>
      </c>
      <c r="F37" s="244">
        <f>E37</f>
        <v>5694.9999999999991</v>
      </c>
      <c r="G37" s="229"/>
      <c r="H37" s="230"/>
      <c r="I37" s="245"/>
      <c r="J37" s="246"/>
      <c r="K37" s="239"/>
      <c r="L37" s="27"/>
      <c r="M37" s="240"/>
    </row>
    <row r="38" spans="1:13" x14ac:dyDescent="0.25">
      <c r="A38" s="235"/>
      <c r="B38" s="236"/>
      <c r="C38" s="241"/>
      <c r="D38" s="185"/>
      <c r="E38" s="249"/>
      <c r="F38" s="244"/>
      <c r="G38" s="229"/>
      <c r="H38" s="230"/>
      <c r="I38" s="245"/>
      <c r="J38" s="246"/>
      <c r="K38" s="239"/>
      <c r="L38" s="27"/>
      <c r="M38" s="240"/>
    </row>
    <row r="39" spans="1:13" x14ac:dyDescent="0.25">
      <c r="A39" s="235" t="s">
        <v>218</v>
      </c>
      <c r="B39" s="339" t="s">
        <v>16</v>
      </c>
      <c r="C39" s="340"/>
      <c r="D39" s="340"/>
      <c r="E39" s="340"/>
      <c r="F39" s="340"/>
      <c r="G39" s="340"/>
      <c r="H39" s="340"/>
      <c r="I39" s="340"/>
      <c r="J39" s="340"/>
      <c r="K39" s="340"/>
      <c r="L39" s="341"/>
      <c r="M39" s="240" t="s">
        <v>218</v>
      </c>
    </row>
    <row r="40" spans="1:13" ht="15.75" thickBot="1" x14ac:dyDescent="0.3">
      <c r="A40" s="228" t="s">
        <v>220</v>
      </c>
      <c r="B40" s="11">
        <v>1</v>
      </c>
      <c r="C40" s="136" t="s">
        <v>205</v>
      </c>
      <c r="D40" s="185" t="s">
        <v>219</v>
      </c>
      <c r="E40" s="24">
        <v>1973.9999999999998</v>
      </c>
      <c r="F40" s="244">
        <f>E40</f>
        <v>1973.9999999999998</v>
      </c>
      <c r="G40" s="229"/>
      <c r="H40" s="230"/>
      <c r="I40" s="136"/>
      <c r="J40" s="185"/>
      <c r="K40" s="188"/>
      <c r="L40" s="27"/>
      <c r="M40" s="240"/>
    </row>
    <row r="41" spans="1:13" x14ac:dyDescent="0.25">
      <c r="A41" s="235"/>
      <c r="B41" s="11"/>
      <c r="C41" s="136"/>
      <c r="D41" s="185"/>
      <c r="E41" s="195"/>
      <c r="F41" s="244"/>
      <c r="G41" s="229"/>
      <c r="H41" s="230"/>
      <c r="I41" s="245"/>
      <c r="J41" s="246"/>
      <c r="K41" s="239"/>
      <c r="L41" s="27"/>
      <c r="M41" s="240"/>
    </row>
    <row r="42" spans="1:13" x14ac:dyDescent="0.25">
      <c r="A42" s="235" t="s">
        <v>210</v>
      </c>
      <c r="B42" s="339" t="s">
        <v>81</v>
      </c>
      <c r="C42" s="340"/>
      <c r="D42" s="340"/>
      <c r="E42" s="340"/>
      <c r="F42" s="340"/>
      <c r="G42" s="340"/>
      <c r="H42" s="340"/>
      <c r="I42" s="340"/>
      <c r="J42" s="340"/>
      <c r="K42" s="340"/>
      <c r="L42" s="341"/>
      <c r="M42" s="240" t="s">
        <v>210</v>
      </c>
    </row>
    <row r="43" spans="1:13" ht="15.75" thickBot="1" x14ac:dyDescent="0.3">
      <c r="A43" s="228" t="s">
        <v>220</v>
      </c>
      <c r="B43" s="11">
        <v>1</v>
      </c>
      <c r="C43" s="136" t="s">
        <v>205</v>
      </c>
      <c r="D43" s="185" t="s">
        <v>219</v>
      </c>
      <c r="E43" s="24">
        <v>125000</v>
      </c>
      <c r="F43" s="244">
        <f>SUM(E43:E43)</f>
        <v>125000</v>
      </c>
      <c r="G43" s="229"/>
      <c r="H43" s="230"/>
      <c r="I43" s="136"/>
      <c r="J43" s="185"/>
      <c r="K43" s="239"/>
      <c r="L43" s="27"/>
      <c r="M43" s="240"/>
    </row>
    <row r="44" spans="1:13" x14ac:dyDescent="0.25">
      <c r="A44" s="235"/>
      <c r="B44" s="236"/>
      <c r="C44" s="241"/>
      <c r="D44" s="185"/>
      <c r="E44" s="248"/>
      <c r="F44" s="244"/>
      <c r="G44" s="229"/>
      <c r="H44" s="230"/>
      <c r="I44" s="245"/>
      <c r="J44" s="246"/>
      <c r="K44" s="251"/>
      <c r="L44" s="27"/>
      <c r="M44" s="240"/>
    </row>
    <row r="45" spans="1:13" x14ac:dyDescent="0.25">
      <c r="A45" s="235" t="s">
        <v>212</v>
      </c>
      <c r="B45" s="339" t="s">
        <v>21</v>
      </c>
      <c r="C45" s="340"/>
      <c r="D45" s="340"/>
      <c r="E45" s="340"/>
      <c r="F45" s="340"/>
      <c r="G45" s="340"/>
      <c r="H45" s="340"/>
      <c r="I45" s="340"/>
      <c r="J45" s="340"/>
      <c r="K45" s="340"/>
      <c r="L45" s="341"/>
      <c r="M45" s="240" t="s">
        <v>212</v>
      </c>
    </row>
    <row r="46" spans="1:13" ht="15.75" thickBot="1" x14ac:dyDescent="0.3">
      <c r="A46" s="228" t="s">
        <v>220</v>
      </c>
      <c r="B46" s="11">
        <v>17</v>
      </c>
      <c r="C46" s="136" t="s">
        <v>196</v>
      </c>
      <c r="D46" s="185" t="s">
        <v>221</v>
      </c>
      <c r="E46" s="24">
        <v>3000</v>
      </c>
      <c r="F46" s="244">
        <f>E46</f>
        <v>3000</v>
      </c>
      <c r="G46" s="229" t="s">
        <v>220</v>
      </c>
      <c r="H46" s="230">
        <v>1</v>
      </c>
      <c r="I46" s="136" t="s">
        <v>208</v>
      </c>
      <c r="J46" s="185" t="s">
        <v>219</v>
      </c>
      <c r="K46" s="188">
        <v>13000</v>
      </c>
      <c r="L46" s="45"/>
      <c r="M46" s="240"/>
    </row>
    <row r="47" spans="1:13" ht="15.75" thickBot="1" x14ac:dyDescent="0.3">
      <c r="A47" s="235"/>
      <c r="B47" s="236"/>
      <c r="C47" s="136"/>
      <c r="D47" s="185"/>
      <c r="E47" s="247"/>
      <c r="F47" s="244"/>
      <c r="G47" s="229" t="s">
        <v>220</v>
      </c>
      <c r="H47" s="230">
        <v>26</v>
      </c>
      <c r="I47" s="136" t="s">
        <v>208</v>
      </c>
      <c r="J47" s="185" t="s">
        <v>212</v>
      </c>
      <c r="K47" s="24">
        <v>6517.9999999999991</v>
      </c>
      <c r="L47" s="244">
        <f>SUM(K46:K47)</f>
        <v>19518</v>
      </c>
      <c r="M47" s="240"/>
    </row>
    <row r="48" spans="1:13" x14ac:dyDescent="0.25">
      <c r="A48" s="235"/>
      <c r="B48" s="236"/>
      <c r="C48" s="241"/>
      <c r="D48" s="185"/>
      <c r="E48" s="247"/>
      <c r="F48" s="244"/>
      <c r="G48" s="229"/>
      <c r="H48" s="230"/>
      <c r="I48" s="245"/>
      <c r="J48" s="246"/>
      <c r="K48" s="234"/>
      <c r="L48" s="27"/>
      <c r="M48" s="240"/>
    </row>
    <row r="49" spans="1:13" x14ac:dyDescent="0.25">
      <c r="A49" s="235" t="s">
        <v>213</v>
      </c>
      <c r="B49" s="339" t="s">
        <v>74</v>
      </c>
      <c r="C49" s="340"/>
      <c r="D49" s="340"/>
      <c r="E49" s="340"/>
      <c r="F49" s="340"/>
      <c r="G49" s="340"/>
      <c r="H49" s="340"/>
      <c r="I49" s="340"/>
      <c r="J49" s="340"/>
      <c r="K49" s="340"/>
      <c r="L49" s="341"/>
      <c r="M49" s="240" t="s">
        <v>213</v>
      </c>
    </row>
    <row r="50" spans="1:13" ht="15.75" thickBot="1" x14ac:dyDescent="0.3">
      <c r="A50" s="235"/>
      <c r="B50" s="236"/>
      <c r="C50" s="241"/>
      <c r="D50" s="185"/>
      <c r="E50" s="249"/>
      <c r="F50" s="244"/>
      <c r="G50" s="229" t="s">
        <v>220</v>
      </c>
      <c r="H50" s="230">
        <v>1</v>
      </c>
      <c r="I50" s="136" t="s">
        <v>208</v>
      </c>
      <c r="J50" s="185" t="s">
        <v>219</v>
      </c>
      <c r="K50" s="24">
        <v>5000</v>
      </c>
      <c r="L50" s="27">
        <f>K50</f>
        <v>5000</v>
      </c>
      <c r="M50" s="240"/>
    </row>
    <row r="51" spans="1:13" x14ac:dyDescent="0.25">
      <c r="A51" s="235"/>
      <c r="B51" s="236"/>
      <c r="C51" s="241"/>
      <c r="D51" s="185"/>
      <c r="E51" s="249"/>
      <c r="F51" s="244"/>
      <c r="G51" s="229"/>
      <c r="H51" s="230"/>
      <c r="I51" s="245"/>
      <c r="J51" s="246"/>
      <c r="K51" s="239"/>
      <c r="L51" s="27"/>
      <c r="M51" s="240"/>
    </row>
    <row r="52" spans="1:13" x14ac:dyDescent="0.25">
      <c r="A52" s="235" t="s">
        <v>214</v>
      </c>
      <c r="B52" s="339" t="s">
        <v>22</v>
      </c>
      <c r="C52" s="340"/>
      <c r="D52" s="340"/>
      <c r="E52" s="340"/>
      <c r="F52" s="340"/>
      <c r="G52" s="340"/>
      <c r="H52" s="340"/>
      <c r="I52" s="340"/>
      <c r="J52" s="340"/>
      <c r="K52" s="340"/>
      <c r="L52" s="341"/>
      <c r="M52" s="240" t="s">
        <v>214</v>
      </c>
    </row>
    <row r="53" spans="1:13" ht="15.75" thickBot="1" x14ac:dyDescent="0.3">
      <c r="A53" s="235" t="s">
        <v>220</v>
      </c>
      <c r="B53" s="11">
        <v>23</v>
      </c>
      <c r="C53" s="136" t="s">
        <v>194</v>
      </c>
      <c r="D53" s="185" t="s">
        <v>210</v>
      </c>
      <c r="E53" s="250">
        <v>4000</v>
      </c>
      <c r="F53" s="244">
        <f>E53</f>
        <v>4000</v>
      </c>
      <c r="G53" s="229" t="s">
        <v>220</v>
      </c>
      <c r="H53" s="230">
        <v>1</v>
      </c>
      <c r="I53" s="136" t="s">
        <v>189</v>
      </c>
      <c r="J53" s="185" t="s">
        <v>219</v>
      </c>
      <c r="K53" s="24">
        <v>40000</v>
      </c>
      <c r="L53" s="27">
        <f>K53</f>
        <v>40000</v>
      </c>
      <c r="M53" s="240"/>
    </row>
    <row r="54" spans="1:13" x14ac:dyDescent="0.25">
      <c r="A54" s="235"/>
      <c r="B54" s="236"/>
      <c r="C54" s="241"/>
      <c r="D54" s="185"/>
      <c r="E54" s="249"/>
      <c r="F54" s="244"/>
      <c r="G54" s="229"/>
      <c r="H54" s="230"/>
      <c r="I54" s="245"/>
      <c r="J54" s="246"/>
      <c r="K54" s="234"/>
      <c r="L54" s="27"/>
      <c r="M54" s="240"/>
    </row>
    <row r="55" spans="1:13" x14ac:dyDescent="0.25">
      <c r="A55" s="235" t="s">
        <v>215</v>
      </c>
      <c r="B55" s="339" t="s">
        <v>222</v>
      </c>
      <c r="C55" s="340"/>
      <c r="D55" s="340"/>
      <c r="E55" s="340"/>
      <c r="F55" s="340"/>
      <c r="G55" s="340"/>
      <c r="H55" s="340"/>
      <c r="I55" s="340"/>
      <c r="J55" s="340"/>
      <c r="K55" s="340"/>
      <c r="L55" s="341"/>
      <c r="M55" s="240" t="s">
        <v>215</v>
      </c>
    </row>
    <row r="56" spans="1:13" ht="15.75" thickBot="1" x14ac:dyDescent="0.3">
      <c r="A56" s="229"/>
      <c r="B56" s="11"/>
      <c r="C56" s="136"/>
      <c r="D56" s="185"/>
      <c r="E56" s="249"/>
      <c r="F56" s="244"/>
      <c r="G56" s="229" t="s">
        <v>220</v>
      </c>
      <c r="H56" s="230">
        <v>1</v>
      </c>
      <c r="I56" s="136" t="s">
        <v>208</v>
      </c>
      <c r="J56" s="185" t="s">
        <v>219</v>
      </c>
      <c r="K56" s="24">
        <v>74.400000000000006</v>
      </c>
      <c r="L56" s="27">
        <f>K56</f>
        <v>74.400000000000006</v>
      </c>
      <c r="M56" s="240"/>
    </row>
    <row r="57" spans="1:13" x14ac:dyDescent="0.25">
      <c r="A57" s="235"/>
      <c r="B57" s="236"/>
      <c r="C57" s="241"/>
      <c r="D57" s="185"/>
      <c r="E57" s="249"/>
      <c r="F57" s="244"/>
      <c r="G57" s="229"/>
      <c r="H57" s="230"/>
      <c r="I57" s="245"/>
      <c r="J57" s="246"/>
      <c r="K57" s="234"/>
      <c r="L57" s="27"/>
      <c r="M57" s="240"/>
    </row>
    <row r="58" spans="1:13" x14ac:dyDescent="0.25">
      <c r="A58" s="235" t="s">
        <v>195</v>
      </c>
      <c r="B58" s="339" t="s">
        <v>223</v>
      </c>
      <c r="C58" s="340"/>
      <c r="D58" s="340"/>
      <c r="E58" s="340"/>
      <c r="F58" s="340"/>
      <c r="G58" s="340"/>
      <c r="H58" s="340"/>
      <c r="I58" s="340"/>
      <c r="J58" s="340"/>
      <c r="K58" s="340"/>
      <c r="L58" s="341"/>
      <c r="M58" s="240" t="s">
        <v>195</v>
      </c>
    </row>
    <row r="59" spans="1:13" ht="15.75" thickBot="1" x14ac:dyDescent="0.3">
      <c r="A59" s="235"/>
      <c r="B59" s="236"/>
      <c r="C59" s="241"/>
      <c r="D59" s="185"/>
      <c r="E59" s="249"/>
      <c r="F59" s="244"/>
      <c r="G59" s="229" t="s">
        <v>220</v>
      </c>
      <c r="H59" s="230" t="s">
        <v>219</v>
      </c>
      <c r="I59" s="136" t="s">
        <v>208</v>
      </c>
      <c r="J59" s="185" t="s">
        <v>219</v>
      </c>
      <c r="K59" s="24">
        <v>144</v>
      </c>
      <c r="L59" s="27">
        <f>K59</f>
        <v>144</v>
      </c>
      <c r="M59" s="240"/>
    </row>
    <row r="60" spans="1:13" x14ac:dyDescent="0.25">
      <c r="A60" s="235"/>
      <c r="B60" s="236"/>
      <c r="C60" s="241"/>
      <c r="D60" s="185"/>
      <c r="E60" s="249"/>
      <c r="F60" s="244"/>
      <c r="G60" s="229"/>
      <c r="H60" s="230"/>
      <c r="I60" s="245"/>
      <c r="J60" s="246"/>
      <c r="K60" s="239"/>
      <c r="L60" s="27"/>
      <c r="M60" s="240"/>
    </row>
    <row r="61" spans="1:13" x14ac:dyDescent="0.25">
      <c r="A61" s="235" t="s">
        <v>191</v>
      </c>
      <c r="B61" s="339" t="s">
        <v>26</v>
      </c>
      <c r="C61" s="340"/>
      <c r="D61" s="340"/>
      <c r="E61" s="340"/>
      <c r="F61" s="340"/>
      <c r="G61" s="340"/>
      <c r="H61" s="340"/>
      <c r="I61" s="340"/>
      <c r="J61" s="340"/>
      <c r="K61" s="340"/>
      <c r="L61" s="341"/>
      <c r="M61" s="240" t="s">
        <v>191</v>
      </c>
    </row>
    <row r="62" spans="1:13" ht="15.75" thickBot="1" x14ac:dyDescent="0.3">
      <c r="A62" s="228"/>
      <c r="B62" s="11"/>
      <c r="C62" s="136"/>
      <c r="D62" s="185"/>
      <c r="E62" s="249"/>
      <c r="F62" s="244"/>
      <c r="G62" s="229" t="s">
        <v>220</v>
      </c>
      <c r="H62" s="230">
        <v>1</v>
      </c>
      <c r="I62" s="134" t="s">
        <v>189</v>
      </c>
      <c r="J62" s="185" t="s">
        <v>219</v>
      </c>
      <c r="K62" s="24">
        <v>444337.72</v>
      </c>
      <c r="L62" s="27">
        <f>K62</f>
        <v>444337.72</v>
      </c>
      <c r="M62" s="240"/>
    </row>
    <row r="63" spans="1:13" x14ac:dyDescent="0.25">
      <c r="A63" s="235"/>
      <c r="B63" s="236"/>
      <c r="C63" s="134"/>
      <c r="D63" s="185"/>
      <c r="E63" s="249"/>
      <c r="F63" s="244"/>
      <c r="G63" s="229"/>
      <c r="H63" s="230"/>
      <c r="I63" s="245"/>
      <c r="J63" s="246"/>
      <c r="K63" s="239"/>
      <c r="L63" s="27"/>
      <c r="M63" s="240"/>
    </row>
    <row r="64" spans="1:13" x14ac:dyDescent="0.25">
      <c r="A64" s="235" t="s">
        <v>192</v>
      </c>
      <c r="B64" s="346" t="s">
        <v>105</v>
      </c>
      <c r="C64" s="347"/>
      <c r="D64" s="347"/>
      <c r="E64" s="347"/>
      <c r="F64" s="347"/>
      <c r="G64" s="347"/>
      <c r="H64" s="347"/>
      <c r="I64" s="347"/>
      <c r="J64" s="347"/>
      <c r="K64" s="347"/>
      <c r="L64" s="348"/>
      <c r="M64" s="240" t="s">
        <v>192</v>
      </c>
    </row>
    <row r="65" spans="1:13" ht="15.75" thickBot="1" x14ac:dyDescent="0.3">
      <c r="A65" s="228" t="s">
        <v>220</v>
      </c>
      <c r="B65" s="11">
        <v>2</v>
      </c>
      <c r="C65" s="134" t="s">
        <v>196</v>
      </c>
      <c r="D65" s="185" t="s">
        <v>217</v>
      </c>
      <c r="E65" s="250">
        <v>2300</v>
      </c>
      <c r="F65" s="244">
        <f>E65</f>
        <v>2300</v>
      </c>
      <c r="G65" s="229"/>
      <c r="H65" s="230"/>
      <c r="I65" s="187"/>
      <c r="J65" s="185"/>
      <c r="K65" s="188"/>
      <c r="L65" s="27"/>
      <c r="M65" s="240"/>
    </row>
    <row r="66" spans="1:13" x14ac:dyDescent="0.25">
      <c r="A66" s="235"/>
      <c r="B66" s="236"/>
      <c r="C66" s="241"/>
      <c r="D66" s="185"/>
      <c r="E66" s="247"/>
      <c r="F66" s="244"/>
      <c r="G66" s="229"/>
      <c r="H66" s="230"/>
      <c r="I66" s="245"/>
      <c r="J66" s="246"/>
      <c r="K66" s="234"/>
      <c r="L66" s="27"/>
      <c r="M66" s="240"/>
    </row>
    <row r="67" spans="1:13" x14ac:dyDescent="0.25">
      <c r="A67" s="235" t="s">
        <v>239</v>
      </c>
      <c r="B67" s="339" t="s">
        <v>106</v>
      </c>
      <c r="C67" s="340"/>
      <c r="D67" s="340"/>
      <c r="E67" s="340"/>
      <c r="F67" s="340"/>
      <c r="G67" s="340"/>
      <c r="H67" s="340"/>
      <c r="I67" s="340"/>
      <c r="J67" s="340"/>
      <c r="K67" s="340"/>
      <c r="L67" s="341"/>
      <c r="M67" s="240" t="s">
        <v>239</v>
      </c>
    </row>
    <row r="68" spans="1:13" x14ac:dyDescent="0.25">
      <c r="A68" s="228"/>
      <c r="B68" s="11"/>
      <c r="C68" s="136"/>
      <c r="D68" s="185"/>
      <c r="E68" s="249"/>
      <c r="F68" s="244"/>
      <c r="G68" s="229" t="s">
        <v>220</v>
      </c>
      <c r="H68" s="230">
        <v>5</v>
      </c>
      <c r="I68" s="134" t="s">
        <v>197</v>
      </c>
      <c r="J68" s="185" t="s">
        <v>204</v>
      </c>
      <c r="K68" s="188">
        <v>12399.999999999998</v>
      </c>
      <c r="L68" s="27"/>
      <c r="M68" s="240"/>
    </row>
    <row r="69" spans="1:13" x14ac:dyDescent="0.25">
      <c r="A69" s="235"/>
      <c r="B69" s="255"/>
      <c r="C69" s="136"/>
      <c r="D69" s="185"/>
      <c r="E69" s="249"/>
      <c r="F69" s="244"/>
      <c r="G69" s="229" t="s">
        <v>220</v>
      </c>
      <c r="H69" s="230">
        <v>8</v>
      </c>
      <c r="I69" s="134" t="s">
        <v>208</v>
      </c>
      <c r="J69" s="185" t="s">
        <v>206</v>
      </c>
      <c r="K69" s="188">
        <v>3249.9999999999995</v>
      </c>
      <c r="L69" s="27"/>
      <c r="M69" s="240"/>
    </row>
    <row r="70" spans="1:13" x14ac:dyDescent="0.25">
      <c r="A70" s="235"/>
      <c r="B70" s="255"/>
      <c r="C70" s="136"/>
      <c r="D70" s="185"/>
      <c r="E70" s="249"/>
      <c r="F70" s="244"/>
      <c r="G70" s="229" t="s">
        <v>220</v>
      </c>
      <c r="H70" s="230">
        <v>27</v>
      </c>
      <c r="I70" s="134" t="s">
        <v>208</v>
      </c>
      <c r="J70" s="185" t="s">
        <v>213</v>
      </c>
      <c r="K70" s="188">
        <v>3145</v>
      </c>
      <c r="L70" s="27"/>
      <c r="M70" s="240"/>
    </row>
    <row r="71" spans="1:13" ht="15.75" thickBot="1" x14ac:dyDescent="0.3">
      <c r="A71" s="235"/>
      <c r="B71" s="255"/>
      <c r="C71" s="136"/>
      <c r="D71" s="185"/>
      <c r="E71" s="249"/>
      <c r="F71" s="244"/>
      <c r="G71" s="229" t="s">
        <v>220</v>
      </c>
      <c r="H71" s="230">
        <v>28</v>
      </c>
      <c r="I71" s="134" t="s">
        <v>197</v>
      </c>
      <c r="J71" s="185" t="s">
        <v>214</v>
      </c>
      <c r="K71" s="250">
        <v>9180</v>
      </c>
      <c r="L71" s="27">
        <f>SUM(K68:K71)</f>
        <v>27975</v>
      </c>
      <c r="M71" s="240"/>
    </row>
    <row r="72" spans="1:13" x14ac:dyDescent="0.25">
      <c r="A72" s="235"/>
      <c r="B72" s="255"/>
      <c r="C72" s="136"/>
      <c r="D72" s="185"/>
      <c r="E72" s="249"/>
      <c r="F72" s="244"/>
      <c r="G72" s="229"/>
      <c r="H72" s="230"/>
      <c r="I72" s="134"/>
      <c r="J72" s="185"/>
      <c r="K72" s="239"/>
      <c r="L72" s="27"/>
      <c r="M72" s="240"/>
    </row>
    <row r="73" spans="1:13" x14ac:dyDescent="0.25">
      <c r="A73" s="235" t="s">
        <v>240</v>
      </c>
      <c r="B73" s="339" t="s">
        <v>108</v>
      </c>
      <c r="C73" s="340"/>
      <c r="D73" s="340"/>
      <c r="E73" s="340"/>
      <c r="F73" s="340"/>
      <c r="G73" s="340"/>
      <c r="H73" s="340"/>
      <c r="I73" s="340"/>
      <c r="J73" s="340"/>
      <c r="K73" s="340"/>
      <c r="L73" s="341"/>
      <c r="M73" s="240" t="s">
        <v>240</v>
      </c>
    </row>
    <row r="74" spans="1:13" ht="15.75" thickBot="1" x14ac:dyDescent="0.3">
      <c r="A74" s="228" t="s">
        <v>220</v>
      </c>
      <c r="B74" s="11">
        <v>8</v>
      </c>
      <c r="C74" s="134" t="s">
        <v>205</v>
      </c>
      <c r="D74" s="185" t="s">
        <v>206</v>
      </c>
      <c r="E74" s="250">
        <v>3249.9999999999995</v>
      </c>
      <c r="F74" s="244">
        <f>E74</f>
        <v>3249.9999999999995</v>
      </c>
      <c r="G74" s="229" t="s">
        <v>220</v>
      </c>
      <c r="H74" s="230" t="s">
        <v>242</v>
      </c>
      <c r="I74" s="134" t="s">
        <v>208</v>
      </c>
      <c r="J74" s="185" t="s">
        <v>218</v>
      </c>
      <c r="K74" s="188">
        <v>459.19999999999993</v>
      </c>
      <c r="L74" s="27"/>
      <c r="M74" s="240"/>
    </row>
    <row r="75" spans="1:13" ht="15.75" thickBot="1" x14ac:dyDescent="0.3">
      <c r="A75" s="235"/>
      <c r="B75" s="255"/>
      <c r="C75" s="136"/>
      <c r="D75" s="185"/>
      <c r="E75" s="252"/>
      <c r="F75" s="244"/>
      <c r="G75" s="229" t="s">
        <v>220</v>
      </c>
      <c r="H75" s="230">
        <v>28</v>
      </c>
      <c r="I75" s="134" t="s">
        <v>197</v>
      </c>
      <c r="J75" s="185" t="s">
        <v>215</v>
      </c>
      <c r="K75" s="250">
        <v>1500</v>
      </c>
      <c r="L75" s="27">
        <f>SUM(K74:K75)</f>
        <v>1959.1999999999998</v>
      </c>
      <c r="M75" s="240"/>
    </row>
    <row r="76" spans="1:13" x14ac:dyDescent="0.25">
      <c r="A76" s="235"/>
      <c r="B76" s="236"/>
      <c r="C76" s="241"/>
      <c r="D76" s="185"/>
      <c r="E76" s="249"/>
      <c r="F76" s="244"/>
      <c r="G76" s="229"/>
      <c r="H76" s="230"/>
      <c r="I76" s="245"/>
      <c r="J76" s="246"/>
      <c r="K76" s="239"/>
      <c r="L76" s="27"/>
      <c r="M76" s="240"/>
    </row>
    <row r="77" spans="1:13" x14ac:dyDescent="0.25">
      <c r="A77" s="235" t="s">
        <v>242</v>
      </c>
      <c r="B77" s="339" t="s">
        <v>224</v>
      </c>
      <c r="C77" s="340"/>
      <c r="D77" s="340"/>
      <c r="E77" s="340"/>
      <c r="F77" s="340"/>
      <c r="G77" s="340"/>
      <c r="H77" s="340"/>
      <c r="I77" s="340"/>
      <c r="J77" s="340"/>
      <c r="K77" s="340"/>
      <c r="L77" s="341"/>
      <c r="M77" s="240" t="s">
        <v>242</v>
      </c>
    </row>
    <row r="78" spans="1:13" ht="15.75" thickBot="1" x14ac:dyDescent="0.3">
      <c r="A78" s="228" t="s">
        <v>220</v>
      </c>
      <c r="B78" s="11">
        <v>11</v>
      </c>
      <c r="C78" s="134" t="s">
        <v>198</v>
      </c>
      <c r="D78" s="185" t="s">
        <v>225</v>
      </c>
      <c r="E78" s="250">
        <v>5000</v>
      </c>
      <c r="F78" s="244">
        <f>E78</f>
        <v>5000</v>
      </c>
      <c r="G78" s="229" t="s">
        <v>220</v>
      </c>
      <c r="H78" s="230">
        <v>27</v>
      </c>
      <c r="I78" s="134" t="s">
        <v>208</v>
      </c>
      <c r="J78" s="185" t="s">
        <v>213</v>
      </c>
      <c r="K78" s="250">
        <v>3145</v>
      </c>
      <c r="L78" s="27">
        <f>SUM(K78)</f>
        <v>3145</v>
      </c>
      <c r="M78" s="240"/>
    </row>
    <row r="79" spans="1:13" x14ac:dyDescent="0.25">
      <c r="A79" s="235"/>
      <c r="B79" s="236"/>
      <c r="C79" s="241"/>
      <c r="D79" s="185"/>
      <c r="E79" s="249"/>
      <c r="F79" s="244"/>
      <c r="G79" s="229"/>
      <c r="H79" s="230"/>
      <c r="I79" s="245"/>
      <c r="J79" s="246"/>
      <c r="K79" s="239"/>
      <c r="L79" s="27"/>
      <c r="M79" s="240"/>
    </row>
    <row r="80" spans="1:13" x14ac:dyDescent="0.25">
      <c r="A80" s="235" t="s">
        <v>241</v>
      </c>
      <c r="B80" s="339" t="s">
        <v>111</v>
      </c>
      <c r="C80" s="340"/>
      <c r="D80" s="340"/>
      <c r="E80" s="340"/>
      <c r="F80" s="340"/>
      <c r="G80" s="340"/>
      <c r="H80" s="340"/>
      <c r="I80" s="340"/>
      <c r="J80" s="340"/>
      <c r="K80" s="340"/>
      <c r="L80" s="341"/>
      <c r="M80" s="240" t="s">
        <v>241</v>
      </c>
    </row>
    <row r="81" spans="1:13" ht="15.75" thickBot="1" x14ac:dyDescent="0.3">
      <c r="A81" s="228" t="s">
        <v>220</v>
      </c>
      <c r="B81" s="11">
        <v>27</v>
      </c>
      <c r="C81" s="134" t="s">
        <v>205</v>
      </c>
      <c r="D81" s="185" t="s">
        <v>213</v>
      </c>
      <c r="E81" s="250">
        <v>3145</v>
      </c>
      <c r="F81" s="244">
        <f>E81</f>
        <v>3145</v>
      </c>
      <c r="G81" s="229" t="s">
        <v>220</v>
      </c>
      <c r="H81" s="230">
        <v>11</v>
      </c>
      <c r="I81" s="134" t="s">
        <v>226</v>
      </c>
      <c r="J81" s="185" t="s">
        <v>225</v>
      </c>
      <c r="K81" s="250">
        <v>5000</v>
      </c>
      <c r="L81" s="27">
        <f>K81</f>
        <v>5000</v>
      </c>
      <c r="M81" s="240"/>
    </row>
    <row r="82" spans="1:13" x14ac:dyDescent="0.25">
      <c r="A82" s="235"/>
      <c r="B82" s="236"/>
      <c r="C82" s="241"/>
      <c r="D82" s="185"/>
      <c r="E82" s="249"/>
      <c r="F82" s="244"/>
      <c r="G82" s="229"/>
      <c r="H82" s="230"/>
      <c r="I82" s="245"/>
      <c r="J82" s="246"/>
      <c r="K82" s="239"/>
      <c r="L82" s="27"/>
      <c r="M82" s="240"/>
    </row>
    <row r="83" spans="1:13" x14ac:dyDescent="0.25">
      <c r="A83" s="235" t="s">
        <v>243</v>
      </c>
      <c r="B83" s="339" t="s">
        <v>90</v>
      </c>
      <c r="C83" s="340"/>
      <c r="D83" s="340"/>
      <c r="E83" s="340"/>
      <c r="F83" s="340"/>
      <c r="G83" s="340"/>
      <c r="H83" s="340"/>
      <c r="I83" s="340"/>
      <c r="J83" s="340"/>
      <c r="K83" s="340"/>
      <c r="L83" s="341"/>
      <c r="M83" s="240" t="s">
        <v>243</v>
      </c>
    </row>
    <row r="84" spans="1:13" ht="15.75" thickBot="1" x14ac:dyDescent="0.3">
      <c r="A84" s="228" t="s">
        <v>220</v>
      </c>
      <c r="B84" s="11">
        <v>14</v>
      </c>
      <c r="C84" s="134" t="s">
        <v>194</v>
      </c>
      <c r="D84" s="185" t="s">
        <v>207</v>
      </c>
      <c r="E84" s="250">
        <v>124.99999999999999</v>
      </c>
      <c r="F84" s="244">
        <f>SUM(E84)</f>
        <v>124.99999999999999</v>
      </c>
      <c r="G84" s="229"/>
      <c r="H84" s="230"/>
      <c r="I84" s="134"/>
      <c r="J84" s="185"/>
      <c r="K84" s="239"/>
      <c r="L84" s="27"/>
      <c r="M84" s="240"/>
    </row>
    <row r="85" spans="1:13" x14ac:dyDescent="0.25">
      <c r="A85" s="235"/>
      <c r="B85" s="236"/>
      <c r="C85" s="241"/>
      <c r="D85" s="185"/>
      <c r="E85" s="249"/>
      <c r="F85" s="244"/>
      <c r="G85" s="229"/>
      <c r="H85" s="230"/>
      <c r="I85" s="245"/>
      <c r="J85" s="246"/>
      <c r="K85" s="239"/>
      <c r="L85" s="27"/>
      <c r="M85" s="240"/>
    </row>
    <row r="86" spans="1:13" x14ac:dyDescent="0.25">
      <c r="A86" s="235" t="s">
        <v>244</v>
      </c>
      <c r="B86" s="339" t="s">
        <v>199</v>
      </c>
      <c r="C86" s="340"/>
      <c r="D86" s="340"/>
      <c r="E86" s="340"/>
      <c r="F86" s="340"/>
      <c r="G86" s="340"/>
      <c r="H86" s="340"/>
      <c r="I86" s="340"/>
      <c r="J86" s="340"/>
      <c r="K86" s="340"/>
      <c r="L86" s="341"/>
      <c r="M86" s="240" t="s">
        <v>244</v>
      </c>
    </row>
    <row r="87" spans="1:13" ht="15.75" thickBot="1" x14ac:dyDescent="0.3">
      <c r="A87" s="228" t="s">
        <v>220</v>
      </c>
      <c r="B87" s="11">
        <v>20</v>
      </c>
      <c r="C87" s="134" t="s">
        <v>190</v>
      </c>
      <c r="D87" s="185" t="s">
        <v>218</v>
      </c>
      <c r="E87" s="250">
        <v>409.99999999999994</v>
      </c>
      <c r="F87" s="244">
        <f>E87</f>
        <v>409.99999999999994</v>
      </c>
      <c r="G87" s="229"/>
      <c r="H87" s="230"/>
      <c r="I87" s="245"/>
      <c r="J87" s="246"/>
      <c r="K87" s="239"/>
      <c r="L87" s="27"/>
      <c r="M87" s="240"/>
    </row>
    <row r="88" spans="1:13" x14ac:dyDescent="0.25">
      <c r="A88" s="235"/>
      <c r="B88" s="236"/>
      <c r="C88" s="241"/>
      <c r="D88" s="185"/>
      <c r="E88" s="249"/>
      <c r="F88" s="244"/>
      <c r="G88" s="229"/>
      <c r="H88" s="230"/>
      <c r="I88" s="245"/>
      <c r="J88" s="246"/>
      <c r="K88" s="239"/>
      <c r="L88" s="27"/>
      <c r="M88" s="240"/>
    </row>
    <row r="89" spans="1:13" x14ac:dyDescent="0.25">
      <c r="A89" s="235" t="s">
        <v>245</v>
      </c>
      <c r="B89" s="339" t="s">
        <v>112</v>
      </c>
      <c r="C89" s="340"/>
      <c r="D89" s="340"/>
      <c r="E89" s="340"/>
      <c r="F89" s="340"/>
      <c r="G89" s="340"/>
      <c r="H89" s="340"/>
      <c r="I89" s="340"/>
      <c r="J89" s="340"/>
      <c r="K89" s="340"/>
      <c r="L89" s="341"/>
      <c r="M89" s="240" t="s">
        <v>245</v>
      </c>
    </row>
    <row r="90" spans="1:13" ht="15.75" thickBot="1" x14ac:dyDescent="0.3">
      <c r="A90" s="228" t="s">
        <v>220</v>
      </c>
      <c r="B90" s="11">
        <v>23</v>
      </c>
      <c r="C90" s="134" t="s">
        <v>205</v>
      </c>
      <c r="D90" s="185" t="s">
        <v>212</v>
      </c>
      <c r="E90" s="250">
        <v>6517.9999999999991</v>
      </c>
      <c r="F90" s="244">
        <f>E90</f>
        <v>6517.9999999999991</v>
      </c>
      <c r="G90" s="229"/>
      <c r="H90" s="230"/>
      <c r="I90" s="245"/>
      <c r="J90" s="246"/>
      <c r="K90" s="239"/>
      <c r="L90" s="27"/>
      <c r="M90" s="240"/>
    </row>
    <row r="91" spans="1:13" x14ac:dyDescent="0.25">
      <c r="A91" s="235"/>
      <c r="B91" s="236"/>
      <c r="C91" s="241"/>
      <c r="D91" s="185"/>
      <c r="E91" s="249"/>
      <c r="F91" s="244"/>
      <c r="G91" s="229"/>
      <c r="H91" s="230"/>
      <c r="I91" s="245"/>
      <c r="J91" s="246"/>
      <c r="K91" s="239"/>
      <c r="L91" s="27"/>
      <c r="M91" s="240"/>
    </row>
    <row r="92" spans="1:13" x14ac:dyDescent="0.25">
      <c r="A92" s="235" t="s">
        <v>246</v>
      </c>
      <c r="B92" s="339" t="s">
        <v>158</v>
      </c>
      <c r="C92" s="340"/>
      <c r="D92" s="340"/>
      <c r="E92" s="340"/>
      <c r="F92" s="340"/>
      <c r="G92" s="340"/>
      <c r="H92" s="340"/>
      <c r="I92" s="340"/>
      <c r="J92" s="340"/>
      <c r="K92" s="340"/>
      <c r="L92" s="341"/>
      <c r="M92" s="240" t="s">
        <v>246</v>
      </c>
    </row>
    <row r="93" spans="1:13" ht="15.75" thickBot="1" x14ac:dyDescent="0.3">
      <c r="A93" s="228" t="s">
        <v>220</v>
      </c>
      <c r="B93" s="11">
        <v>28</v>
      </c>
      <c r="C93" s="134" t="s">
        <v>227</v>
      </c>
      <c r="D93" s="185" t="s">
        <v>191</v>
      </c>
      <c r="E93" s="250">
        <v>12400</v>
      </c>
      <c r="F93" s="244">
        <f>E93</f>
        <v>12400</v>
      </c>
      <c r="G93" s="229"/>
      <c r="H93" s="230"/>
      <c r="I93" s="245"/>
      <c r="J93" s="246"/>
      <c r="K93" s="239"/>
      <c r="L93" s="27"/>
      <c r="M93" s="240"/>
    </row>
    <row r="94" spans="1:13" x14ac:dyDescent="0.25">
      <c r="A94" s="235"/>
      <c r="B94" s="236"/>
      <c r="C94" s="241"/>
      <c r="D94" s="185"/>
      <c r="E94" s="249"/>
      <c r="F94" s="244"/>
      <c r="G94" s="229"/>
      <c r="H94" s="230"/>
      <c r="I94" s="245"/>
      <c r="J94" s="246"/>
      <c r="K94" s="239"/>
      <c r="L94" s="27"/>
      <c r="M94" s="240"/>
    </row>
    <row r="95" spans="1:13" x14ac:dyDescent="0.25">
      <c r="A95" s="235" t="s">
        <v>247</v>
      </c>
      <c r="B95" s="339" t="s">
        <v>118</v>
      </c>
      <c r="C95" s="340"/>
      <c r="D95" s="340"/>
      <c r="E95" s="340"/>
      <c r="F95" s="340"/>
      <c r="G95" s="340"/>
      <c r="H95" s="340"/>
      <c r="I95" s="340"/>
      <c r="J95" s="340"/>
      <c r="K95" s="340"/>
      <c r="L95" s="341"/>
      <c r="M95" s="240" t="s">
        <v>247</v>
      </c>
    </row>
    <row r="96" spans="1:13" ht="15.75" thickBot="1" x14ac:dyDescent="0.3">
      <c r="A96" s="228" t="s">
        <v>220</v>
      </c>
      <c r="B96" s="11">
        <v>28</v>
      </c>
      <c r="C96" s="134" t="s">
        <v>227</v>
      </c>
      <c r="D96" s="185" t="s">
        <v>191</v>
      </c>
      <c r="E96" s="250">
        <v>9300</v>
      </c>
      <c r="F96" s="244">
        <f>E96</f>
        <v>9300</v>
      </c>
      <c r="G96" s="229"/>
      <c r="H96" s="230"/>
      <c r="I96" s="245"/>
      <c r="J96" s="246"/>
      <c r="K96" s="239"/>
      <c r="L96" s="27"/>
      <c r="M96" s="240"/>
    </row>
    <row r="97" spans="1:13" x14ac:dyDescent="0.25">
      <c r="A97" s="235"/>
      <c r="B97" s="236"/>
      <c r="C97" s="241"/>
      <c r="D97" s="185"/>
      <c r="E97" s="249"/>
      <c r="F97" s="244"/>
      <c r="G97" s="229"/>
      <c r="H97" s="230"/>
      <c r="I97" s="245"/>
      <c r="J97" s="246"/>
      <c r="K97" s="239"/>
      <c r="L97" s="27"/>
      <c r="M97" s="240"/>
    </row>
    <row r="98" spans="1:13" x14ac:dyDescent="0.25">
      <c r="A98" s="235" t="s">
        <v>248</v>
      </c>
      <c r="B98" s="343" t="s">
        <v>228</v>
      </c>
      <c r="C98" s="344"/>
      <c r="D98" s="344"/>
      <c r="E98" s="344"/>
      <c r="F98" s="344"/>
      <c r="G98" s="344"/>
      <c r="H98" s="344"/>
      <c r="I98" s="344"/>
      <c r="J98" s="344"/>
      <c r="K98" s="344"/>
      <c r="L98" s="345"/>
      <c r="M98" s="240" t="s">
        <v>248</v>
      </c>
    </row>
    <row r="99" spans="1:13" ht="15.75" thickBot="1" x14ac:dyDescent="0.3">
      <c r="A99" s="228" t="s">
        <v>220</v>
      </c>
      <c r="B99" s="11">
        <v>28</v>
      </c>
      <c r="C99" s="134" t="s">
        <v>227</v>
      </c>
      <c r="D99" s="185" t="s">
        <v>191</v>
      </c>
      <c r="E99" s="250">
        <v>1250</v>
      </c>
      <c r="F99" s="244">
        <f>E99</f>
        <v>1250</v>
      </c>
      <c r="G99" s="229"/>
      <c r="H99" s="230"/>
      <c r="I99" s="245"/>
      <c r="J99" s="246"/>
      <c r="K99" s="239"/>
      <c r="L99" s="27"/>
      <c r="M99" s="240"/>
    </row>
    <row r="100" spans="1:13" x14ac:dyDescent="0.25">
      <c r="A100" s="235"/>
      <c r="B100" s="236"/>
      <c r="C100" s="241"/>
      <c r="D100" s="185"/>
      <c r="E100" s="249"/>
      <c r="F100" s="244"/>
      <c r="G100" s="229"/>
      <c r="H100" s="230"/>
      <c r="I100" s="245"/>
      <c r="J100" s="246"/>
      <c r="K100" s="239"/>
      <c r="L100" s="27"/>
      <c r="M100" s="240"/>
    </row>
    <row r="101" spans="1:13" x14ac:dyDescent="0.25">
      <c r="A101" s="235" t="s">
        <v>249</v>
      </c>
      <c r="B101" s="339" t="s">
        <v>200</v>
      </c>
      <c r="C101" s="340"/>
      <c r="D101" s="340"/>
      <c r="E101" s="340"/>
      <c r="F101" s="340"/>
      <c r="G101" s="340"/>
      <c r="H101" s="340"/>
      <c r="I101" s="340"/>
      <c r="J101" s="340"/>
      <c r="K101" s="340"/>
      <c r="L101" s="341"/>
      <c r="M101" s="240" t="s">
        <v>249</v>
      </c>
    </row>
    <row r="102" spans="1:13" ht="15.75" thickBot="1" x14ac:dyDescent="0.3">
      <c r="A102" s="228" t="s">
        <v>220</v>
      </c>
      <c r="B102" s="11">
        <v>28</v>
      </c>
      <c r="C102" s="134" t="s">
        <v>227</v>
      </c>
      <c r="D102" s="185" t="s">
        <v>191</v>
      </c>
      <c r="E102" s="250">
        <v>1000</v>
      </c>
      <c r="F102" s="244">
        <f>E102</f>
        <v>1000</v>
      </c>
      <c r="G102" s="229"/>
      <c r="H102" s="230"/>
      <c r="I102" s="245"/>
      <c r="J102" s="246"/>
      <c r="K102" s="239"/>
      <c r="L102" s="27"/>
      <c r="M102" s="240"/>
    </row>
    <row r="103" spans="1:13" x14ac:dyDescent="0.25">
      <c r="A103" s="235"/>
      <c r="B103" s="236"/>
      <c r="C103" s="241"/>
      <c r="D103" s="185"/>
      <c r="E103" s="249"/>
      <c r="F103" s="244"/>
      <c r="G103" s="229"/>
      <c r="H103" s="230"/>
      <c r="I103" s="245"/>
      <c r="J103" s="246"/>
      <c r="K103" s="239"/>
      <c r="L103" s="27"/>
      <c r="M103" s="240"/>
    </row>
    <row r="104" spans="1:13" x14ac:dyDescent="0.25">
      <c r="A104" s="235" t="s">
        <v>250</v>
      </c>
      <c r="B104" s="339" t="s">
        <v>164</v>
      </c>
      <c r="C104" s="340"/>
      <c r="D104" s="340"/>
      <c r="E104" s="340"/>
      <c r="F104" s="340"/>
      <c r="G104" s="340"/>
      <c r="H104" s="340"/>
      <c r="I104" s="340"/>
      <c r="J104" s="340"/>
      <c r="K104" s="340"/>
      <c r="L104" s="341"/>
      <c r="M104" s="240" t="s">
        <v>250</v>
      </c>
    </row>
    <row r="105" spans="1:13" ht="15.75" thickBot="1" x14ac:dyDescent="0.3">
      <c r="A105" s="228" t="s">
        <v>220</v>
      </c>
      <c r="B105" s="11">
        <v>28</v>
      </c>
      <c r="C105" s="134" t="s">
        <v>227</v>
      </c>
      <c r="D105" s="185" t="s">
        <v>191</v>
      </c>
      <c r="E105" s="250">
        <v>1571.0800000000002</v>
      </c>
      <c r="F105" s="244">
        <f>E105</f>
        <v>1571.0800000000002</v>
      </c>
      <c r="G105" s="229"/>
      <c r="H105" s="230"/>
      <c r="I105" s="245"/>
      <c r="J105" s="246"/>
      <c r="K105" s="239"/>
      <c r="L105" s="27"/>
      <c r="M105" s="240"/>
    </row>
    <row r="106" spans="1:13" x14ac:dyDescent="0.25">
      <c r="A106" s="235"/>
      <c r="B106" s="236"/>
      <c r="C106" s="241"/>
      <c r="D106" s="185"/>
      <c r="E106" s="249"/>
      <c r="F106" s="244"/>
      <c r="G106" s="229"/>
      <c r="H106" s="230"/>
      <c r="I106" s="245"/>
      <c r="J106" s="246"/>
      <c r="K106" s="239"/>
      <c r="L106" s="27"/>
      <c r="M106" s="240"/>
    </row>
    <row r="107" spans="1:13" x14ac:dyDescent="0.25">
      <c r="A107" s="235" t="s">
        <v>251</v>
      </c>
      <c r="B107" s="339" t="s">
        <v>120</v>
      </c>
      <c r="C107" s="340"/>
      <c r="D107" s="340"/>
      <c r="E107" s="340"/>
      <c r="F107" s="340"/>
      <c r="G107" s="340"/>
      <c r="H107" s="340"/>
      <c r="I107" s="340"/>
      <c r="J107" s="340"/>
      <c r="K107" s="340"/>
      <c r="L107" s="341"/>
      <c r="M107" s="240" t="s">
        <v>251</v>
      </c>
    </row>
    <row r="108" spans="1:13" ht="15.75" thickBot="1" x14ac:dyDescent="0.3">
      <c r="A108" s="228" t="s">
        <v>220</v>
      </c>
      <c r="B108" s="11">
        <v>28</v>
      </c>
      <c r="C108" s="134" t="s">
        <v>227</v>
      </c>
      <c r="D108" s="185" t="s">
        <v>191</v>
      </c>
      <c r="E108" s="250">
        <v>1178.3100000000002</v>
      </c>
      <c r="F108" s="244">
        <f>E108</f>
        <v>1178.3100000000002</v>
      </c>
      <c r="G108" s="229"/>
      <c r="H108" s="230"/>
      <c r="I108" s="245"/>
      <c r="J108" s="246"/>
      <c r="K108" s="239"/>
      <c r="L108" s="27"/>
      <c r="M108" s="240"/>
    </row>
    <row r="109" spans="1:13" x14ac:dyDescent="0.25">
      <c r="A109" s="235"/>
      <c r="B109" s="236"/>
      <c r="C109" s="241"/>
      <c r="D109" s="185"/>
      <c r="E109" s="249"/>
      <c r="F109" s="244"/>
      <c r="G109" s="229"/>
      <c r="H109" s="230"/>
      <c r="I109" s="245"/>
      <c r="J109" s="246"/>
      <c r="K109" s="239"/>
      <c r="L109" s="27"/>
      <c r="M109" s="240"/>
    </row>
    <row r="110" spans="1:13" x14ac:dyDescent="0.25">
      <c r="A110" s="235" t="s">
        <v>252</v>
      </c>
      <c r="B110" s="339" t="s">
        <v>262</v>
      </c>
      <c r="C110" s="340"/>
      <c r="D110" s="340"/>
      <c r="E110" s="340"/>
      <c r="F110" s="340"/>
      <c r="G110" s="340"/>
      <c r="H110" s="340"/>
      <c r="I110" s="340"/>
      <c r="J110" s="340"/>
      <c r="K110" s="340"/>
      <c r="L110" s="341"/>
      <c r="M110" s="240" t="s">
        <v>252</v>
      </c>
    </row>
    <row r="111" spans="1:13" ht="15.75" thickBot="1" x14ac:dyDescent="0.3">
      <c r="A111" s="235"/>
      <c r="B111" s="236"/>
      <c r="C111" s="241"/>
      <c r="D111" s="185"/>
      <c r="E111" s="249"/>
      <c r="F111" s="244"/>
      <c r="G111" s="229" t="s">
        <v>220</v>
      </c>
      <c r="H111" s="230">
        <v>28</v>
      </c>
      <c r="I111" s="134" t="s">
        <v>229</v>
      </c>
      <c r="J111" s="185" t="s">
        <v>191</v>
      </c>
      <c r="K111" s="250">
        <v>3797.5</v>
      </c>
      <c r="L111" s="27">
        <f>K111</f>
        <v>3797.5</v>
      </c>
      <c r="M111" s="240"/>
    </row>
    <row r="112" spans="1:13" x14ac:dyDescent="0.25">
      <c r="A112" s="235"/>
      <c r="B112" s="236"/>
      <c r="C112" s="241"/>
      <c r="D112" s="185"/>
      <c r="E112" s="249"/>
      <c r="F112" s="244"/>
      <c r="G112" s="229"/>
      <c r="H112" s="230"/>
      <c r="I112" s="245"/>
      <c r="J112" s="246"/>
      <c r="K112" s="239"/>
      <c r="L112" s="27"/>
      <c r="M112" s="240"/>
    </row>
    <row r="113" spans="1:13" x14ac:dyDescent="0.25">
      <c r="A113" s="235" t="s">
        <v>253</v>
      </c>
      <c r="B113" s="339" t="s">
        <v>160</v>
      </c>
      <c r="C113" s="349"/>
      <c r="D113" s="349"/>
      <c r="E113" s="349"/>
      <c r="F113" s="349"/>
      <c r="G113" s="349"/>
      <c r="H113" s="349"/>
      <c r="I113" s="349"/>
      <c r="J113" s="349"/>
      <c r="K113" s="349"/>
      <c r="L113" s="350"/>
      <c r="M113" s="240" t="s">
        <v>253</v>
      </c>
    </row>
    <row r="114" spans="1:13" ht="15.75" thickBot="1" x14ac:dyDescent="0.3">
      <c r="A114" s="228" t="s">
        <v>220</v>
      </c>
      <c r="B114" s="11">
        <v>28</v>
      </c>
      <c r="C114" s="134" t="s">
        <v>201</v>
      </c>
      <c r="D114" s="185" t="s">
        <v>192</v>
      </c>
      <c r="E114" s="250">
        <v>7000</v>
      </c>
      <c r="F114" s="244">
        <f>E114</f>
        <v>7000</v>
      </c>
      <c r="G114" s="229"/>
      <c r="H114" s="230"/>
      <c r="I114" s="245"/>
      <c r="J114" s="246"/>
      <c r="K114" s="239"/>
      <c r="L114" s="27"/>
      <c r="M114" s="240"/>
    </row>
    <row r="115" spans="1:13" x14ac:dyDescent="0.25">
      <c r="A115" s="235"/>
      <c r="B115" s="236"/>
      <c r="C115" s="241"/>
      <c r="D115" s="185"/>
      <c r="E115" s="249"/>
      <c r="F115" s="244"/>
      <c r="G115" s="229"/>
      <c r="H115" s="230"/>
      <c r="I115" s="245"/>
      <c r="J115" s="246"/>
      <c r="K115" s="239"/>
      <c r="L115" s="27"/>
      <c r="M115" s="240"/>
    </row>
    <row r="116" spans="1:13" x14ac:dyDescent="0.25">
      <c r="E116" s="111"/>
      <c r="L116" s="254"/>
    </row>
  </sheetData>
  <sheetProtection password="CB11" sheet="1" objects="1" scenarios="1"/>
  <mergeCells count="33">
    <mergeCell ref="B110:L110"/>
    <mergeCell ref="B113:L113"/>
    <mergeCell ref="B95:L95"/>
    <mergeCell ref="B89:L89"/>
    <mergeCell ref="B92:L92"/>
    <mergeCell ref="B98:L98"/>
    <mergeCell ref="B101:L101"/>
    <mergeCell ref="B104:L104"/>
    <mergeCell ref="B107:L107"/>
    <mergeCell ref="B86:L86"/>
    <mergeCell ref="B49:L49"/>
    <mergeCell ref="B52:L52"/>
    <mergeCell ref="B55:L55"/>
    <mergeCell ref="B58:L58"/>
    <mergeCell ref="B61:L61"/>
    <mergeCell ref="B64:L64"/>
    <mergeCell ref="B67:L67"/>
    <mergeCell ref="B73:L73"/>
    <mergeCell ref="B77:L77"/>
    <mergeCell ref="B80:L80"/>
    <mergeCell ref="B83:L83"/>
    <mergeCell ref="B45:L45"/>
    <mergeCell ref="C2:K2"/>
    <mergeCell ref="B3:L3"/>
    <mergeCell ref="B11:L11"/>
    <mergeCell ref="B17:L17"/>
    <mergeCell ref="B24:L24"/>
    <mergeCell ref="B27:L27"/>
    <mergeCell ref="B30:L30"/>
    <mergeCell ref="B33:L33"/>
    <mergeCell ref="B36:L36"/>
    <mergeCell ref="B39:L39"/>
    <mergeCell ref="B42:L4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48"/>
  <sheetViews>
    <sheetView workbookViewId="0">
      <selection activeCell="AE16" sqref="AE16"/>
    </sheetView>
  </sheetViews>
  <sheetFormatPr baseColWidth="10" defaultColWidth="3.5703125" defaultRowHeight="15" x14ac:dyDescent="0.25"/>
  <cols>
    <col min="1" max="1" width="3.5703125" style="45"/>
    <col min="2" max="2" width="3.5703125" style="46"/>
    <col min="3" max="3" width="41.85546875" style="191" customWidth="1"/>
    <col min="4" max="4" width="2.7109375" style="220" customWidth="1"/>
    <col min="5" max="5" width="14.5703125" style="45" customWidth="1"/>
    <col min="6" max="6" width="13.5703125" style="45" customWidth="1"/>
    <col min="7" max="7" width="12.5703125" style="45" customWidth="1"/>
    <col min="8" max="8" width="12" style="45" customWidth="1"/>
    <col min="9" max="16384" width="3.5703125" style="45"/>
  </cols>
  <sheetData>
    <row r="1" spans="1:8" x14ac:dyDescent="0.25">
      <c r="A1" s="329"/>
      <c r="B1" s="329"/>
      <c r="C1" s="329"/>
      <c r="D1" s="329"/>
      <c r="E1" s="329"/>
      <c r="F1" s="329"/>
      <c r="G1" s="142"/>
    </row>
    <row r="2" spans="1:8" x14ac:dyDescent="0.25">
      <c r="A2" s="330" t="s">
        <v>88</v>
      </c>
      <c r="B2" s="330"/>
      <c r="C2" s="330"/>
      <c r="D2" s="330"/>
      <c r="E2" s="330"/>
      <c r="F2" s="330"/>
      <c r="G2" s="330"/>
      <c r="H2" s="330"/>
    </row>
    <row r="3" spans="1:8" ht="15.75" thickBot="1" x14ac:dyDescent="0.3">
      <c r="A3" s="331" t="s">
        <v>261</v>
      </c>
      <c r="B3" s="332"/>
      <c r="C3" s="332"/>
      <c r="D3" s="332"/>
      <c r="E3" s="332"/>
      <c r="F3" s="332"/>
      <c r="G3" s="332"/>
      <c r="H3" s="332"/>
    </row>
    <row r="4" spans="1:8" ht="15.75" thickTop="1" x14ac:dyDescent="0.25">
      <c r="A4" s="258"/>
      <c r="B4" s="205"/>
      <c r="C4" s="259"/>
      <c r="D4" s="260"/>
      <c r="E4" s="351" t="s">
        <v>254</v>
      </c>
      <c r="F4" s="352"/>
      <c r="G4" s="353" t="s">
        <v>255</v>
      </c>
      <c r="H4" s="354"/>
    </row>
    <row r="5" spans="1:8" x14ac:dyDescent="0.25">
      <c r="A5" s="261"/>
      <c r="B5" s="262" t="s">
        <v>182</v>
      </c>
      <c r="C5" s="129" t="s">
        <v>183</v>
      </c>
      <c r="D5" s="119"/>
      <c r="E5" s="263" t="s">
        <v>256</v>
      </c>
      <c r="F5" s="263" t="s">
        <v>185</v>
      </c>
      <c r="G5" s="264" t="s">
        <v>230</v>
      </c>
      <c r="H5" s="263" t="s">
        <v>231</v>
      </c>
    </row>
    <row r="6" spans="1:8" x14ac:dyDescent="0.25">
      <c r="A6" s="265"/>
      <c r="B6" s="262">
        <v>1</v>
      </c>
      <c r="C6" s="136" t="s">
        <v>115</v>
      </c>
      <c r="D6" s="119"/>
      <c r="E6" s="249">
        <f>'Libro Mayor a doble Folio'!F9</f>
        <v>35132</v>
      </c>
      <c r="F6" s="239">
        <f>'Libro Mayor a doble Folio'!L8</f>
        <v>34132</v>
      </c>
      <c r="G6" s="266">
        <f>E6-F6</f>
        <v>1000</v>
      </c>
      <c r="H6" s="14"/>
    </row>
    <row r="7" spans="1:8" x14ac:dyDescent="0.25">
      <c r="A7" s="265"/>
      <c r="B7" s="262">
        <v>2</v>
      </c>
      <c r="C7" s="136" t="s">
        <v>7</v>
      </c>
      <c r="D7" s="122"/>
      <c r="E7" s="249">
        <f>'Libro Mayor a doble Folio'!F14</f>
        <v>180639.84</v>
      </c>
      <c r="F7" s="239">
        <f>'Libro Mayor a doble Folio'!L15</f>
        <v>35477.89</v>
      </c>
      <c r="G7" s="266">
        <f>E7-F7</f>
        <v>145161.95000000001</v>
      </c>
      <c r="H7" s="14"/>
    </row>
    <row r="8" spans="1:8" x14ac:dyDescent="0.25">
      <c r="A8" s="265"/>
      <c r="B8" s="262">
        <v>3</v>
      </c>
      <c r="C8" s="136" t="s">
        <v>8</v>
      </c>
      <c r="D8" s="122"/>
      <c r="E8" s="249">
        <f>'Libro Mayor a doble Folio'!F22</f>
        <v>21799.98</v>
      </c>
      <c r="F8" s="14">
        <f>'Libro Mayor a doble Folio'!L21</f>
        <v>3356.9999999999995</v>
      </c>
      <c r="G8" s="266">
        <f>E8-F8</f>
        <v>18442.98</v>
      </c>
      <c r="H8" s="14"/>
    </row>
    <row r="9" spans="1:8" x14ac:dyDescent="0.25">
      <c r="A9" s="265"/>
      <c r="B9" s="262">
        <v>4</v>
      </c>
      <c r="C9" s="136" t="s">
        <v>48</v>
      </c>
      <c r="D9" s="122"/>
      <c r="E9" s="249">
        <f>'Libro Mayor a doble Folio'!F25</f>
        <v>27000</v>
      </c>
      <c r="F9" s="14"/>
      <c r="G9" s="266">
        <f>E9</f>
        <v>27000</v>
      </c>
      <c r="H9" s="14"/>
    </row>
    <row r="10" spans="1:8" x14ac:dyDescent="0.25">
      <c r="A10" s="265"/>
      <c r="B10" s="262">
        <v>5</v>
      </c>
      <c r="C10" s="136" t="s">
        <v>10</v>
      </c>
      <c r="D10" s="119"/>
      <c r="E10" s="249">
        <f>'Libro Mayor a doble Folio'!F28</f>
        <v>33927.5</v>
      </c>
      <c r="F10" s="14"/>
      <c r="G10" s="266">
        <f t="shared" ref="G10:G15" si="0">E10</f>
        <v>33927.5</v>
      </c>
      <c r="H10" s="14"/>
    </row>
    <row r="11" spans="1:8" x14ac:dyDescent="0.25">
      <c r="A11" s="265"/>
      <c r="B11" s="262">
        <v>6</v>
      </c>
      <c r="C11" s="136" t="s">
        <v>12</v>
      </c>
      <c r="D11" s="122"/>
      <c r="E11" s="249">
        <f>'Libro Mayor a doble Folio'!F31</f>
        <v>11901.999999999998</v>
      </c>
      <c r="F11" s="14"/>
      <c r="G11" s="266">
        <f t="shared" si="0"/>
        <v>11901.999999999998</v>
      </c>
      <c r="H11" s="14"/>
    </row>
    <row r="12" spans="1:8" x14ac:dyDescent="0.25">
      <c r="A12" s="265"/>
      <c r="B12" s="262">
        <v>7</v>
      </c>
      <c r="C12" s="136" t="s">
        <v>54</v>
      </c>
      <c r="D12" s="122"/>
      <c r="E12" s="249">
        <f>'Libro Mayor a doble Folio'!F34</f>
        <v>119400</v>
      </c>
      <c r="F12" s="14"/>
      <c r="G12" s="266">
        <f t="shared" si="0"/>
        <v>119400</v>
      </c>
      <c r="H12" s="14"/>
    </row>
    <row r="13" spans="1:8" x14ac:dyDescent="0.25">
      <c r="A13" s="265"/>
      <c r="B13" s="262">
        <v>8</v>
      </c>
      <c r="C13" s="136" t="s">
        <v>70</v>
      </c>
      <c r="D13" s="119"/>
      <c r="E13" s="249">
        <f>'Libro Mayor a doble Folio'!F37</f>
        <v>5694.9999999999991</v>
      </c>
      <c r="F13" s="14"/>
      <c r="G13" s="266">
        <f t="shared" si="0"/>
        <v>5694.9999999999991</v>
      </c>
      <c r="H13" s="14"/>
    </row>
    <row r="14" spans="1:8" x14ac:dyDescent="0.25">
      <c r="A14" s="265"/>
      <c r="B14" s="262">
        <v>9</v>
      </c>
      <c r="C14" s="136" t="s">
        <v>16</v>
      </c>
      <c r="D14" s="122"/>
      <c r="E14" s="249">
        <f>'Libro Mayor a doble Folio'!F40</f>
        <v>1973.9999999999998</v>
      </c>
      <c r="F14" s="14"/>
      <c r="G14" s="266">
        <f t="shared" si="0"/>
        <v>1973.9999999999998</v>
      </c>
      <c r="H14" s="14"/>
    </row>
    <row r="15" spans="1:8" x14ac:dyDescent="0.25">
      <c r="A15" s="265"/>
      <c r="B15" s="262">
        <v>10</v>
      </c>
      <c r="C15" s="136" t="s">
        <v>81</v>
      </c>
      <c r="D15" s="122"/>
      <c r="E15" s="249">
        <f>'Libro Mayor a doble Folio'!F43</f>
        <v>125000</v>
      </c>
      <c r="F15" s="14"/>
      <c r="G15" s="266">
        <f t="shared" si="0"/>
        <v>125000</v>
      </c>
      <c r="H15" s="14"/>
    </row>
    <row r="16" spans="1:8" x14ac:dyDescent="0.25">
      <c r="A16" s="265"/>
      <c r="B16" s="262">
        <v>11</v>
      </c>
      <c r="C16" s="136" t="s">
        <v>21</v>
      </c>
      <c r="D16" s="124"/>
      <c r="E16" s="249">
        <f>'Libro Mayor a doble Folio'!F46</f>
        <v>3000</v>
      </c>
      <c r="F16" s="249">
        <f>'Libro Mayor a doble Folio'!L47</f>
        <v>19518</v>
      </c>
      <c r="G16" s="19"/>
      <c r="H16" s="14">
        <f>F16-E16</f>
        <v>16518</v>
      </c>
    </row>
    <row r="17" spans="1:10" x14ac:dyDescent="0.25">
      <c r="A17" s="265"/>
      <c r="B17" s="262">
        <v>12</v>
      </c>
      <c r="C17" s="136" t="s">
        <v>74</v>
      </c>
      <c r="D17" s="119"/>
      <c r="E17" s="249"/>
      <c r="F17" s="14">
        <f>'Libro Mayor a doble Folio'!L50</f>
        <v>5000</v>
      </c>
      <c r="G17" s="253"/>
      <c r="H17" s="14">
        <f>F17</f>
        <v>5000</v>
      </c>
    </row>
    <row r="18" spans="1:10" x14ac:dyDescent="0.25">
      <c r="A18" s="265"/>
      <c r="B18" s="262">
        <v>13</v>
      </c>
      <c r="C18" s="136" t="s">
        <v>22</v>
      </c>
      <c r="D18" s="124"/>
      <c r="E18" s="249">
        <f>'Libro Mayor a doble Folio'!F53</f>
        <v>4000</v>
      </c>
      <c r="F18" s="14">
        <f>'Libro Mayor a doble Folio'!L53</f>
        <v>40000</v>
      </c>
      <c r="G18" s="19"/>
      <c r="H18" s="14">
        <f>F18-E18</f>
        <v>36000</v>
      </c>
      <c r="I18" s="20"/>
      <c r="J18" s="20"/>
    </row>
    <row r="19" spans="1:10" x14ac:dyDescent="0.25">
      <c r="A19" s="265"/>
      <c r="B19" s="262">
        <v>14</v>
      </c>
      <c r="C19" s="136" t="s">
        <v>222</v>
      </c>
      <c r="D19" s="124"/>
      <c r="E19" s="249"/>
      <c r="F19" s="14">
        <f>'Libro Mayor a doble Folio'!L56</f>
        <v>74.400000000000006</v>
      </c>
      <c r="G19" s="88"/>
      <c r="H19" s="14">
        <f>F19</f>
        <v>74.400000000000006</v>
      </c>
      <c r="I19" s="20"/>
      <c r="J19" s="20"/>
    </row>
    <row r="20" spans="1:10" x14ac:dyDescent="0.25">
      <c r="A20" s="265"/>
      <c r="B20" s="262">
        <v>15</v>
      </c>
      <c r="C20" s="136" t="s">
        <v>223</v>
      </c>
      <c r="D20" s="126"/>
      <c r="E20" s="249"/>
      <c r="F20" s="14">
        <f>'Libro Mayor a doble Folio'!L59</f>
        <v>144</v>
      </c>
      <c r="G20" s="19"/>
      <c r="H20" s="14">
        <f>F20</f>
        <v>144</v>
      </c>
      <c r="I20" s="20"/>
      <c r="J20" s="20"/>
    </row>
    <row r="21" spans="1:10" x14ac:dyDescent="0.25">
      <c r="A21" s="265"/>
      <c r="B21" s="262">
        <v>16</v>
      </c>
      <c r="C21" s="134" t="s">
        <v>26</v>
      </c>
      <c r="D21" s="124"/>
      <c r="E21" s="249"/>
      <c r="F21" s="14">
        <f>'Libro Mayor a doble Folio'!L62</f>
        <v>444337.72</v>
      </c>
      <c r="G21" s="88"/>
      <c r="H21" s="14">
        <f>F21</f>
        <v>444337.72</v>
      </c>
      <c r="I21" s="20"/>
      <c r="J21" s="20"/>
    </row>
    <row r="22" spans="1:10" x14ac:dyDescent="0.25">
      <c r="A22" s="209"/>
      <c r="B22" s="262">
        <v>17</v>
      </c>
      <c r="C22" s="134" t="s">
        <v>105</v>
      </c>
      <c r="D22" s="124"/>
      <c r="E22" s="249">
        <f>'Libro Mayor a doble Folio'!F65</f>
        <v>2300</v>
      </c>
      <c r="F22" s="14"/>
      <c r="G22" s="88">
        <f>E22</f>
        <v>2300</v>
      </c>
      <c r="H22" s="14"/>
      <c r="I22" s="20"/>
      <c r="J22" s="20"/>
    </row>
    <row r="23" spans="1:10" x14ac:dyDescent="0.25">
      <c r="A23" s="265"/>
      <c r="B23" s="262">
        <v>18</v>
      </c>
      <c r="C23" s="134" t="s">
        <v>106</v>
      </c>
      <c r="D23" s="126"/>
      <c r="E23" s="249"/>
      <c r="F23" s="14">
        <f>'Libro Mayor a doble Folio'!L71</f>
        <v>27975</v>
      </c>
      <c r="G23" s="88"/>
      <c r="H23" s="14">
        <f>F23</f>
        <v>27975</v>
      </c>
      <c r="I23" s="20"/>
      <c r="J23" s="20"/>
    </row>
    <row r="24" spans="1:10" x14ac:dyDescent="0.25">
      <c r="A24" s="265"/>
      <c r="B24" s="262">
        <v>19</v>
      </c>
      <c r="C24" s="134" t="s">
        <v>108</v>
      </c>
      <c r="D24" s="122"/>
      <c r="E24" s="249">
        <f>'Libro Mayor a doble Folio'!F74</f>
        <v>3249.9999999999995</v>
      </c>
      <c r="F24" s="14">
        <f>'Libro Mayor a doble Folio'!L75</f>
        <v>1959.1999999999998</v>
      </c>
      <c r="G24" s="88">
        <f>E24-F24</f>
        <v>1290.7999999999997</v>
      </c>
      <c r="H24" s="14"/>
      <c r="I24" s="20"/>
      <c r="J24" s="20"/>
    </row>
    <row r="25" spans="1:10" x14ac:dyDescent="0.25">
      <c r="A25" s="265"/>
      <c r="B25" s="262">
        <v>20</v>
      </c>
      <c r="C25" s="134" t="s">
        <v>224</v>
      </c>
      <c r="D25" s="124"/>
      <c r="E25" s="249">
        <f>'Libro Mayor a doble Folio'!F78</f>
        <v>5000</v>
      </c>
      <c r="F25" s="14">
        <f>'Libro Mayor a doble Folio'!L78</f>
        <v>3145</v>
      </c>
      <c r="G25" s="88">
        <f>E25-F25</f>
        <v>1855</v>
      </c>
      <c r="H25" s="14"/>
      <c r="I25" s="20"/>
      <c r="J25" s="20"/>
    </row>
    <row r="26" spans="1:10" x14ac:dyDescent="0.25">
      <c r="A26" s="265"/>
      <c r="B26" s="262">
        <v>21</v>
      </c>
      <c r="C26" s="134" t="s">
        <v>111</v>
      </c>
      <c r="D26" s="124"/>
      <c r="E26" s="249">
        <f>'Libro Mayor a doble Folio'!F81</f>
        <v>3145</v>
      </c>
      <c r="F26" s="14">
        <f>'Libro Mayor a doble Folio'!L81</f>
        <v>5000</v>
      </c>
      <c r="G26" s="88"/>
      <c r="H26" s="14">
        <f>F26-E26</f>
        <v>1855</v>
      </c>
      <c r="I26" s="23"/>
      <c r="J26" s="20"/>
    </row>
    <row r="27" spans="1:10" x14ac:dyDescent="0.25">
      <c r="A27" s="209"/>
      <c r="B27" s="262">
        <v>22</v>
      </c>
      <c r="C27" s="134" t="s">
        <v>90</v>
      </c>
      <c r="D27" s="126"/>
      <c r="E27" s="249">
        <f>'Libro Mayor a doble Folio'!F84</f>
        <v>124.99999999999999</v>
      </c>
      <c r="F27" s="14"/>
      <c r="G27" s="88">
        <f t="shared" ref="G27:G35" si="1">E27</f>
        <v>124.99999999999999</v>
      </c>
      <c r="H27" s="14"/>
      <c r="I27" s="23"/>
      <c r="J27" s="20"/>
    </row>
    <row r="28" spans="1:10" x14ac:dyDescent="0.25">
      <c r="A28" s="265"/>
      <c r="B28" s="262">
        <v>23</v>
      </c>
      <c r="C28" s="134" t="s">
        <v>199</v>
      </c>
      <c r="D28" s="122"/>
      <c r="E28" s="249">
        <f>'Libro Mayor a doble Folio'!F87</f>
        <v>409.99999999999994</v>
      </c>
      <c r="F28" s="14"/>
      <c r="G28" s="88">
        <f t="shared" si="1"/>
        <v>409.99999999999994</v>
      </c>
      <c r="H28" s="14"/>
      <c r="I28" s="20"/>
      <c r="J28" s="20"/>
    </row>
    <row r="29" spans="1:10" x14ac:dyDescent="0.25">
      <c r="A29" s="265"/>
      <c r="B29" s="262">
        <v>24</v>
      </c>
      <c r="C29" s="134" t="s">
        <v>112</v>
      </c>
      <c r="D29" s="122"/>
      <c r="E29" s="249">
        <f>'Libro Mayor a doble Folio'!F90</f>
        <v>6517.9999999999991</v>
      </c>
      <c r="F29" s="14"/>
      <c r="G29" s="88">
        <f t="shared" si="1"/>
        <v>6517.9999999999991</v>
      </c>
      <c r="H29" s="8"/>
      <c r="I29" s="20"/>
      <c r="J29" s="20"/>
    </row>
    <row r="30" spans="1:10" x14ac:dyDescent="0.25">
      <c r="A30" s="265"/>
      <c r="B30" s="262">
        <v>25</v>
      </c>
      <c r="C30" s="134" t="s">
        <v>158</v>
      </c>
      <c r="D30" s="122"/>
      <c r="E30" s="249">
        <f>'Libro Mayor a doble Folio'!F93</f>
        <v>12400</v>
      </c>
      <c r="F30" s="14"/>
      <c r="G30" s="88">
        <f t="shared" si="1"/>
        <v>12400</v>
      </c>
      <c r="H30" s="14"/>
      <c r="I30" s="20"/>
      <c r="J30" s="20"/>
    </row>
    <row r="31" spans="1:10" x14ac:dyDescent="0.25">
      <c r="A31" s="209"/>
      <c r="B31" s="262">
        <v>26</v>
      </c>
      <c r="C31" s="134" t="s">
        <v>118</v>
      </c>
      <c r="D31" s="119"/>
      <c r="E31" s="249">
        <f>'Libro Mayor a doble Folio'!F96</f>
        <v>9300</v>
      </c>
      <c r="F31" s="14"/>
      <c r="G31" s="88">
        <f t="shared" si="1"/>
        <v>9300</v>
      </c>
      <c r="H31" s="14"/>
      <c r="I31" s="20"/>
      <c r="J31" s="20"/>
    </row>
    <row r="32" spans="1:10" x14ac:dyDescent="0.25">
      <c r="A32" s="265"/>
      <c r="B32" s="262">
        <v>27</v>
      </c>
      <c r="C32" s="134" t="s">
        <v>228</v>
      </c>
      <c r="D32" s="122"/>
      <c r="E32" s="249">
        <f>'Libro Mayor a doble Folio'!F99</f>
        <v>1250</v>
      </c>
      <c r="F32" s="14"/>
      <c r="G32" s="88">
        <f t="shared" si="1"/>
        <v>1250</v>
      </c>
      <c r="H32" s="14"/>
    </row>
    <row r="33" spans="1:8" x14ac:dyDescent="0.25">
      <c r="A33" s="265"/>
      <c r="B33" s="262">
        <v>28</v>
      </c>
      <c r="C33" s="134" t="s">
        <v>200</v>
      </c>
      <c r="D33" s="122"/>
      <c r="E33" s="249">
        <f>'Libro Mayor a doble Folio'!F102</f>
        <v>1000</v>
      </c>
      <c r="F33" s="14"/>
      <c r="G33" s="88">
        <f t="shared" si="1"/>
        <v>1000</v>
      </c>
      <c r="H33" s="14"/>
    </row>
    <row r="34" spans="1:8" x14ac:dyDescent="0.25">
      <c r="A34" s="265"/>
      <c r="B34" s="262">
        <v>29</v>
      </c>
      <c r="C34" s="134" t="s">
        <v>164</v>
      </c>
      <c r="D34" s="122"/>
      <c r="E34" s="249">
        <f>'Libro Mayor a doble Folio'!F105</f>
        <v>1571.0800000000002</v>
      </c>
      <c r="F34" s="33"/>
      <c r="G34" s="88">
        <f t="shared" si="1"/>
        <v>1571.0800000000002</v>
      </c>
      <c r="H34" s="33"/>
    </row>
    <row r="35" spans="1:8" x14ac:dyDescent="0.25">
      <c r="A35" s="265"/>
      <c r="B35" s="262">
        <v>30</v>
      </c>
      <c r="C35" s="134" t="s">
        <v>120</v>
      </c>
      <c r="D35" s="122"/>
      <c r="E35" s="33">
        <f>'Libro Mayor a doble Folio'!F108</f>
        <v>1178.3100000000002</v>
      </c>
      <c r="F35" s="33"/>
      <c r="G35" s="267">
        <f t="shared" si="1"/>
        <v>1178.3100000000002</v>
      </c>
      <c r="H35" s="33"/>
    </row>
    <row r="36" spans="1:8" x14ac:dyDescent="0.25">
      <c r="A36" s="265"/>
      <c r="B36" s="262">
        <v>31</v>
      </c>
      <c r="C36" s="134" t="s">
        <v>262</v>
      </c>
      <c r="D36" s="122"/>
      <c r="E36" s="249"/>
      <c r="F36" s="33">
        <f>'Libro Mayor a doble Folio'!L111</f>
        <v>3797.5</v>
      </c>
      <c r="G36" s="267"/>
      <c r="H36" s="33">
        <f>F36</f>
        <v>3797.5</v>
      </c>
    </row>
    <row r="37" spans="1:8" ht="15.75" thickBot="1" x14ac:dyDescent="0.3">
      <c r="A37" s="265"/>
      <c r="B37" s="262">
        <v>32</v>
      </c>
      <c r="C37" s="134" t="s">
        <v>160</v>
      </c>
      <c r="D37" s="122"/>
      <c r="E37" s="249">
        <f>'Libro Mayor a doble Folio'!F114</f>
        <v>7000</v>
      </c>
      <c r="F37" s="33"/>
      <c r="G37" s="267">
        <f>E37</f>
        <v>7000</v>
      </c>
      <c r="H37" s="33"/>
    </row>
    <row r="38" spans="1:8" ht="15.75" thickBot="1" x14ac:dyDescent="0.3">
      <c r="A38" s="265"/>
      <c r="B38" s="262"/>
      <c r="C38" s="221" t="s">
        <v>31</v>
      </c>
      <c r="D38" s="122"/>
      <c r="E38" s="29">
        <f>SUM(E6:E37)</f>
        <v>623917.71000000008</v>
      </c>
      <c r="F38" s="29">
        <f>SUM(F6:F37)</f>
        <v>623917.71</v>
      </c>
      <c r="G38" s="29">
        <f>SUM(G6:G37)</f>
        <v>535701.62</v>
      </c>
      <c r="H38" s="29">
        <f>SUM(H14:H37)</f>
        <v>535701.62</v>
      </c>
    </row>
    <row r="39" spans="1:8" ht="15.75" thickTop="1" x14ac:dyDescent="0.25">
      <c r="A39" s="209"/>
      <c r="B39" s="128"/>
      <c r="C39" s="268" t="s">
        <v>260</v>
      </c>
      <c r="D39" s="122"/>
      <c r="E39" s="8"/>
      <c r="F39" s="8"/>
      <c r="G39" s="269"/>
      <c r="H39" s="8"/>
    </row>
    <row r="40" spans="1:8" x14ac:dyDescent="0.25">
      <c r="A40" s="265"/>
      <c r="B40" s="128"/>
      <c r="C40" s="268"/>
      <c r="D40" s="122"/>
      <c r="E40" s="14"/>
      <c r="F40" s="14"/>
      <c r="G40" s="253"/>
      <c r="H40" s="14"/>
    </row>
    <row r="41" spans="1:8" x14ac:dyDescent="0.25">
      <c r="A41" s="265"/>
      <c r="B41" s="128"/>
      <c r="C41" s="268"/>
      <c r="D41" s="119"/>
      <c r="E41" s="14"/>
      <c r="F41" s="14"/>
      <c r="G41" s="253"/>
      <c r="H41" s="14"/>
    </row>
    <row r="42" spans="1:8" x14ac:dyDescent="0.25">
      <c r="A42" s="265"/>
      <c r="B42" s="128"/>
      <c r="C42" s="268" t="s">
        <v>257</v>
      </c>
      <c r="D42" s="122"/>
      <c r="E42" s="14"/>
      <c r="F42" s="14"/>
      <c r="G42" s="253"/>
      <c r="H42" s="14"/>
    </row>
    <row r="43" spans="1:8" x14ac:dyDescent="0.25">
      <c r="A43" s="265"/>
      <c r="B43" s="128"/>
      <c r="C43" s="268" t="s">
        <v>258</v>
      </c>
      <c r="D43" s="122"/>
      <c r="E43" s="14"/>
      <c r="F43" s="14"/>
      <c r="G43" s="253"/>
      <c r="H43" s="14"/>
    </row>
    <row r="44" spans="1:8" x14ac:dyDescent="0.25">
      <c r="A44" s="265"/>
      <c r="B44" s="128"/>
      <c r="C44" s="268" t="s">
        <v>259</v>
      </c>
      <c r="D44" s="119"/>
      <c r="E44" s="14"/>
      <c r="F44" s="14"/>
      <c r="G44" s="253"/>
      <c r="H44" s="14"/>
    </row>
    <row r="45" spans="1:8" x14ac:dyDescent="0.25">
      <c r="A45" s="209"/>
      <c r="B45" s="128"/>
      <c r="C45" s="129"/>
      <c r="D45" s="122"/>
      <c r="E45" s="14"/>
      <c r="F45" s="14"/>
      <c r="G45" s="253"/>
      <c r="H45" s="8"/>
    </row>
    <row r="48" spans="1:8" x14ac:dyDescent="0.25">
      <c r="G48" s="111"/>
    </row>
  </sheetData>
  <sheetProtection password="CB11" sheet="1" objects="1" scenarios="1"/>
  <mergeCells count="5">
    <mergeCell ref="A1:F1"/>
    <mergeCell ref="A2:H2"/>
    <mergeCell ref="A3:H3"/>
    <mergeCell ref="E4:F4"/>
    <mergeCell ref="G4:H4"/>
  </mergeCells>
  <pageMargins left="0.7" right="0.7" top="0.75" bottom="0.75" header="0.3" footer="0.3"/>
  <pageSetup orientation="portrait" horizontalDpi="30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J136"/>
  <sheetViews>
    <sheetView topLeftCell="A124" zoomScaleNormal="100" workbookViewId="0">
      <selection activeCell="J148" sqref="J148"/>
    </sheetView>
  </sheetViews>
  <sheetFormatPr baseColWidth="10" defaultRowHeight="14.25" x14ac:dyDescent="0.2"/>
  <cols>
    <col min="1" max="1" width="5.140625" style="200" bestFit="1" customWidth="1"/>
    <col min="2" max="2" width="3.28515625" style="45" bestFit="1" customWidth="1"/>
    <col min="3" max="3" width="42.5703125" style="199" bestFit="1" customWidth="1"/>
    <col min="4" max="4" width="3.28515625" style="200" bestFit="1" customWidth="1"/>
    <col min="5" max="7" width="11.28515625" style="201" bestFit="1" customWidth="1"/>
    <col min="8" max="16384" width="11.42578125" style="45"/>
  </cols>
  <sheetData>
    <row r="2" spans="1:7" ht="15.75" thickBot="1" x14ac:dyDescent="0.3">
      <c r="A2" s="355" t="s">
        <v>181</v>
      </c>
      <c r="B2" s="356"/>
      <c r="C2" s="356"/>
      <c r="D2" s="356"/>
      <c r="E2" s="356"/>
      <c r="F2" s="356"/>
      <c r="G2" s="356"/>
    </row>
    <row r="3" spans="1:7" ht="15.75" thickBot="1" x14ac:dyDescent="0.3">
      <c r="A3" s="357"/>
      <c r="B3" s="358"/>
      <c r="C3" s="358"/>
      <c r="D3" s="358"/>
      <c r="E3" s="358"/>
      <c r="F3" s="358"/>
      <c r="G3" s="359"/>
    </row>
    <row r="4" spans="1:7" ht="15.75" thickTop="1" x14ac:dyDescent="0.25">
      <c r="A4" s="180" t="s">
        <v>182</v>
      </c>
      <c r="B4" s="181"/>
      <c r="C4" s="182" t="s">
        <v>183</v>
      </c>
      <c r="D4" s="183"/>
      <c r="E4" s="270" t="s">
        <v>184</v>
      </c>
      <c r="F4" s="270" t="s">
        <v>185</v>
      </c>
      <c r="G4" s="270" t="s">
        <v>186</v>
      </c>
    </row>
    <row r="5" spans="1:7" ht="15" x14ac:dyDescent="0.25">
      <c r="A5" s="326">
        <v>1</v>
      </c>
      <c r="B5" s="118"/>
      <c r="C5" s="184" t="s">
        <v>115</v>
      </c>
      <c r="D5" s="185"/>
      <c r="E5" s="186"/>
      <c r="F5" s="186"/>
      <c r="G5" s="186"/>
    </row>
    <row r="6" spans="1:7" x14ac:dyDescent="0.2">
      <c r="A6" s="327" t="s">
        <v>220</v>
      </c>
      <c r="B6" s="118">
        <v>1</v>
      </c>
      <c r="C6" s="187" t="s">
        <v>205</v>
      </c>
      <c r="D6" s="185">
        <v>1</v>
      </c>
      <c r="E6" s="188">
        <f>'Libro Diario'!E5</f>
        <v>5550</v>
      </c>
      <c r="F6" s="188"/>
      <c r="G6" s="188">
        <f>E6</f>
        <v>5550</v>
      </c>
    </row>
    <row r="7" spans="1:7" x14ac:dyDescent="0.2">
      <c r="A7" s="327" t="s">
        <v>220</v>
      </c>
      <c r="B7" s="118">
        <v>5</v>
      </c>
      <c r="C7" s="187" t="s">
        <v>205</v>
      </c>
      <c r="D7" s="185" t="s">
        <v>204</v>
      </c>
      <c r="E7" s="188">
        <f>'Libro Diario'!E31</f>
        <v>13888</v>
      </c>
      <c r="F7" s="188"/>
      <c r="G7" s="188">
        <f>G6+E7-F7</f>
        <v>19438</v>
      </c>
    </row>
    <row r="8" spans="1:7" x14ac:dyDescent="0.2">
      <c r="A8" s="327" t="s">
        <v>220</v>
      </c>
      <c r="B8" s="118">
        <v>8</v>
      </c>
      <c r="C8" s="187" t="s">
        <v>205</v>
      </c>
      <c r="D8" s="185" t="s">
        <v>206</v>
      </c>
      <c r="E8" s="188">
        <f>'Libro Diario'!E37</f>
        <v>389.99999999999994</v>
      </c>
      <c r="F8" s="188"/>
      <c r="G8" s="188">
        <f t="shared" ref="G8:G16" si="0">G7+E8-F8</f>
        <v>19828</v>
      </c>
    </row>
    <row r="9" spans="1:7" x14ac:dyDescent="0.2">
      <c r="A9" s="327" t="s">
        <v>220</v>
      </c>
      <c r="B9" s="118">
        <v>14</v>
      </c>
      <c r="C9" s="187" t="s">
        <v>208</v>
      </c>
      <c r="D9" s="185" t="s">
        <v>207</v>
      </c>
      <c r="E9" s="188"/>
      <c r="F9" s="188">
        <f>'Libro Diario'!F48</f>
        <v>139.99999999999997</v>
      </c>
      <c r="G9" s="188">
        <f t="shared" si="0"/>
        <v>19688</v>
      </c>
    </row>
    <row r="10" spans="1:7" x14ac:dyDescent="0.2">
      <c r="A10" s="327" t="s">
        <v>220</v>
      </c>
      <c r="B10" s="118">
        <v>18</v>
      </c>
      <c r="C10" s="187" t="s">
        <v>188</v>
      </c>
      <c r="D10" s="185" t="s">
        <v>209</v>
      </c>
      <c r="E10" s="188"/>
      <c r="F10" s="188">
        <f>'Libro Diario'!F57</f>
        <v>8000</v>
      </c>
      <c r="G10" s="188">
        <f t="shared" si="0"/>
        <v>11688</v>
      </c>
    </row>
    <row r="11" spans="1:7" x14ac:dyDescent="0.2">
      <c r="A11" s="327" t="s">
        <v>220</v>
      </c>
      <c r="B11" s="118">
        <v>23</v>
      </c>
      <c r="C11" s="187" t="s">
        <v>211</v>
      </c>
      <c r="D11" s="185" t="s">
        <v>210</v>
      </c>
      <c r="E11" s="188"/>
      <c r="F11" s="188">
        <f>'Libro Diario'!F66</f>
        <v>4000</v>
      </c>
      <c r="G11" s="188">
        <f t="shared" si="0"/>
        <v>7688</v>
      </c>
    </row>
    <row r="12" spans="1:7" x14ac:dyDescent="0.2">
      <c r="A12" s="327" t="s">
        <v>220</v>
      </c>
      <c r="B12" s="118">
        <v>26</v>
      </c>
      <c r="C12" s="187" t="s">
        <v>208</v>
      </c>
      <c r="D12" s="185" t="s">
        <v>212</v>
      </c>
      <c r="E12" s="188"/>
      <c r="F12" s="188">
        <f>'Libro Diario'!F72</f>
        <v>782.15999999999985</v>
      </c>
      <c r="G12" s="188">
        <f t="shared" si="0"/>
        <v>6905.84</v>
      </c>
    </row>
    <row r="13" spans="1:7" x14ac:dyDescent="0.2">
      <c r="A13" s="327" t="s">
        <v>220</v>
      </c>
      <c r="B13" s="118">
        <v>27</v>
      </c>
      <c r="C13" s="187" t="s">
        <v>205</v>
      </c>
      <c r="D13" s="185" t="s">
        <v>213</v>
      </c>
      <c r="E13" s="188">
        <f>'Libro Diario'!E75</f>
        <v>3522.4</v>
      </c>
      <c r="F13" s="188"/>
      <c r="G13" s="188">
        <f t="shared" si="0"/>
        <v>10428.24</v>
      </c>
    </row>
    <row r="14" spans="1:7" x14ac:dyDescent="0.2">
      <c r="A14" s="327" t="s">
        <v>220</v>
      </c>
      <c r="B14" s="118">
        <v>28</v>
      </c>
      <c r="C14" s="187" t="s">
        <v>205</v>
      </c>
      <c r="D14" s="185" t="s">
        <v>214</v>
      </c>
      <c r="E14" s="188">
        <f>'Libro Diario'!E82</f>
        <v>10281.6</v>
      </c>
      <c r="F14" s="188"/>
      <c r="G14" s="188">
        <f t="shared" si="0"/>
        <v>20709.84</v>
      </c>
    </row>
    <row r="15" spans="1:7" x14ac:dyDescent="0.2">
      <c r="A15" s="327" t="s">
        <v>220</v>
      </c>
      <c r="B15" s="118">
        <v>28</v>
      </c>
      <c r="C15" s="187" t="s">
        <v>190</v>
      </c>
      <c r="D15" s="185" t="s">
        <v>215</v>
      </c>
      <c r="E15" s="188">
        <f>'Libro Diario'!F88</f>
        <v>1500</v>
      </c>
      <c r="F15" s="188"/>
      <c r="G15" s="188">
        <f t="shared" si="0"/>
        <v>22209.84</v>
      </c>
    </row>
    <row r="16" spans="1:7" ht="15" x14ac:dyDescent="0.25">
      <c r="A16" s="327" t="s">
        <v>220</v>
      </c>
      <c r="B16" s="118">
        <v>28</v>
      </c>
      <c r="C16" s="187" t="s">
        <v>188</v>
      </c>
      <c r="D16" s="185" t="s">
        <v>195</v>
      </c>
      <c r="E16" s="188"/>
      <c r="F16" s="188">
        <f>'Libro Diario'!F93</f>
        <v>21209.84</v>
      </c>
      <c r="G16" s="189">
        <f t="shared" si="0"/>
        <v>1000</v>
      </c>
    </row>
    <row r="17" spans="1:10" x14ac:dyDescent="0.2">
      <c r="A17" s="327"/>
      <c r="B17" s="118"/>
      <c r="C17" s="187"/>
      <c r="D17" s="190"/>
      <c r="E17" s="188"/>
      <c r="F17" s="188"/>
      <c r="G17" s="188"/>
      <c r="J17" s="191"/>
    </row>
    <row r="18" spans="1:10" ht="15" x14ac:dyDescent="0.25">
      <c r="A18" s="326">
        <v>2</v>
      </c>
      <c r="B18" s="128"/>
      <c r="C18" s="184" t="s">
        <v>7</v>
      </c>
      <c r="D18" s="192"/>
      <c r="E18" s="188"/>
      <c r="F18" s="188"/>
      <c r="G18" s="188"/>
    </row>
    <row r="19" spans="1:10" x14ac:dyDescent="0.2">
      <c r="A19" s="327" t="s">
        <v>220</v>
      </c>
      <c r="B19" s="11">
        <v>1</v>
      </c>
      <c r="C19" s="136" t="s">
        <v>187</v>
      </c>
      <c r="D19" s="185">
        <v>1</v>
      </c>
      <c r="E19" s="193">
        <f>'Libro Diario'!E6</f>
        <v>151430</v>
      </c>
      <c r="F19" s="193"/>
      <c r="G19" s="193">
        <f>E19</f>
        <v>151430</v>
      </c>
    </row>
    <row r="20" spans="1:10" x14ac:dyDescent="0.2">
      <c r="A20" s="327" t="s">
        <v>220</v>
      </c>
      <c r="B20" s="11">
        <v>2</v>
      </c>
      <c r="C20" s="136" t="s">
        <v>208</v>
      </c>
      <c r="D20" s="190">
        <v>2</v>
      </c>
      <c r="E20" s="188"/>
      <c r="F20" s="188">
        <f>'Libro Diario'!F27</f>
        <v>2576</v>
      </c>
      <c r="G20" s="188">
        <f>G19+E20-F20</f>
        <v>148854</v>
      </c>
    </row>
    <row r="21" spans="1:10" x14ac:dyDescent="0.2">
      <c r="A21" s="327" t="s">
        <v>220</v>
      </c>
      <c r="B21" s="11">
        <v>17</v>
      </c>
      <c r="C21" s="136" t="s">
        <v>193</v>
      </c>
      <c r="D21" s="190">
        <v>7</v>
      </c>
      <c r="E21" s="186"/>
      <c r="F21" s="186">
        <f>'Libro Diario'!F52</f>
        <v>3000</v>
      </c>
      <c r="G21" s="188">
        <f t="shared" ref="G21:G25" si="1">G20+E21-F21</f>
        <v>145854</v>
      </c>
    </row>
    <row r="22" spans="1:10" x14ac:dyDescent="0.2">
      <c r="A22" s="327" t="s">
        <v>220</v>
      </c>
      <c r="B22" s="11">
        <v>18</v>
      </c>
      <c r="C22" s="136" t="s">
        <v>194</v>
      </c>
      <c r="D22" s="185" t="s">
        <v>209</v>
      </c>
      <c r="E22" s="188">
        <f>'Libro Diario'!E56</f>
        <v>8000</v>
      </c>
      <c r="F22" s="188"/>
      <c r="G22" s="188">
        <f t="shared" si="1"/>
        <v>153854</v>
      </c>
    </row>
    <row r="23" spans="1:10" x14ac:dyDescent="0.2">
      <c r="A23" s="327" t="s">
        <v>220</v>
      </c>
      <c r="B23" s="11">
        <v>28</v>
      </c>
      <c r="C23" s="136" t="s">
        <v>194</v>
      </c>
      <c r="D23" s="185" t="s">
        <v>195</v>
      </c>
      <c r="E23" s="188">
        <f>'Libro Diario'!E92</f>
        <v>21209.84</v>
      </c>
      <c r="F23" s="188"/>
      <c r="G23" s="188">
        <f t="shared" si="1"/>
        <v>175063.84</v>
      </c>
    </row>
    <row r="24" spans="1:10" x14ac:dyDescent="0.2">
      <c r="A24" s="327" t="s">
        <v>220</v>
      </c>
      <c r="B24" s="11">
        <v>28</v>
      </c>
      <c r="C24" s="136" t="s">
        <v>208</v>
      </c>
      <c r="D24" s="185" t="s">
        <v>191</v>
      </c>
      <c r="E24" s="188"/>
      <c r="F24" s="188">
        <f>'Libro Diario'!F102</f>
        <v>22901.89</v>
      </c>
      <c r="G24" s="188">
        <f t="shared" si="1"/>
        <v>152161.95000000001</v>
      </c>
    </row>
    <row r="25" spans="1:10" ht="15" x14ac:dyDescent="0.25">
      <c r="A25" s="327" t="s">
        <v>220</v>
      </c>
      <c r="B25" s="11">
        <v>28</v>
      </c>
      <c r="C25" s="136" t="s">
        <v>216</v>
      </c>
      <c r="D25" s="185" t="s">
        <v>192</v>
      </c>
      <c r="E25" s="188"/>
      <c r="F25" s="188">
        <f>'Libro Diario'!F108</f>
        <v>7000</v>
      </c>
      <c r="G25" s="189">
        <f t="shared" si="1"/>
        <v>145161.95000000001</v>
      </c>
    </row>
    <row r="26" spans="1:10" ht="15" x14ac:dyDescent="0.25">
      <c r="A26" s="327"/>
      <c r="B26" s="128"/>
      <c r="C26" s="184"/>
      <c r="D26" s="192"/>
      <c r="E26" s="188"/>
      <c r="F26" s="188"/>
      <c r="G26" s="188"/>
    </row>
    <row r="27" spans="1:10" ht="15" x14ac:dyDescent="0.25">
      <c r="A27" s="326">
        <v>3</v>
      </c>
      <c r="B27" s="128"/>
      <c r="C27" s="184" t="s">
        <v>8</v>
      </c>
      <c r="D27" s="185"/>
      <c r="E27" s="188"/>
      <c r="F27" s="188"/>
      <c r="G27" s="188"/>
    </row>
    <row r="28" spans="1:10" x14ac:dyDescent="0.2">
      <c r="A28" s="327" t="s">
        <v>220</v>
      </c>
      <c r="B28" s="11">
        <v>1</v>
      </c>
      <c r="C28" s="136" t="s">
        <v>205</v>
      </c>
      <c r="D28" s="185">
        <v>1</v>
      </c>
      <c r="E28" s="188">
        <f>'Libro Diario'!E7</f>
        <v>20677.62</v>
      </c>
      <c r="F28" s="188"/>
      <c r="G28" s="188">
        <f>E28</f>
        <v>20677.62</v>
      </c>
    </row>
    <row r="29" spans="1:10" x14ac:dyDescent="0.2">
      <c r="A29" s="327" t="s">
        <v>220</v>
      </c>
      <c r="B29" s="11">
        <v>2</v>
      </c>
      <c r="C29" s="194" t="s">
        <v>196</v>
      </c>
      <c r="D29" s="185" t="s">
        <v>217</v>
      </c>
      <c r="E29" s="195">
        <f>'Libro Diario'!E26</f>
        <v>276</v>
      </c>
      <c r="F29" s="195"/>
      <c r="G29" s="188">
        <f>G28+E29-F29</f>
        <v>20953.62</v>
      </c>
    </row>
    <row r="30" spans="1:10" x14ac:dyDescent="0.2">
      <c r="A30" s="327" t="s">
        <v>220</v>
      </c>
      <c r="B30" s="11">
        <v>5</v>
      </c>
      <c r="C30" s="187" t="s">
        <v>197</v>
      </c>
      <c r="D30" s="185" t="s">
        <v>204</v>
      </c>
      <c r="E30" s="188"/>
      <c r="F30" s="188">
        <f>'Libro Diario'!F33</f>
        <v>1487.9999999999998</v>
      </c>
      <c r="G30" s="188">
        <f t="shared" ref="G30:G36" si="2">G29+E30-F30</f>
        <v>19465.62</v>
      </c>
    </row>
    <row r="31" spans="1:10" x14ac:dyDescent="0.2">
      <c r="A31" s="327" t="s">
        <v>220</v>
      </c>
      <c r="B31" s="11">
        <v>8</v>
      </c>
      <c r="C31" s="187" t="s">
        <v>208</v>
      </c>
      <c r="D31" s="185" t="s">
        <v>206</v>
      </c>
      <c r="E31" s="188"/>
      <c r="F31" s="188">
        <f>'Libro Diario'!F39</f>
        <v>389.99999999999994</v>
      </c>
      <c r="G31" s="188">
        <f t="shared" si="2"/>
        <v>19075.62</v>
      </c>
    </row>
    <row r="32" spans="1:10" x14ac:dyDescent="0.2">
      <c r="A32" s="327" t="s">
        <v>220</v>
      </c>
      <c r="B32" s="11">
        <v>14</v>
      </c>
      <c r="C32" s="136" t="s">
        <v>194</v>
      </c>
      <c r="D32" s="185" t="s">
        <v>207</v>
      </c>
      <c r="E32" s="188">
        <f>'Libro Diario'!E47</f>
        <v>14.999999999999998</v>
      </c>
      <c r="F32" s="188"/>
      <c r="G32" s="188">
        <f t="shared" si="2"/>
        <v>19090.62</v>
      </c>
      <c r="H32" s="111"/>
    </row>
    <row r="33" spans="1:8" x14ac:dyDescent="0.2">
      <c r="A33" s="327" t="s">
        <v>220</v>
      </c>
      <c r="B33" s="11">
        <v>20</v>
      </c>
      <c r="C33" s="187" t="s">
        <v>190</v>
      </c>
      <c r="D33" s="185" t="s">
        <v>218</v>
      </c>
      <c r="E33" s="188">
        <f>'Libro Diario'!E61</f>
        <v>49.199999999999989</v>
      </c>
      <c r="F33" s="188"/>
      <c r="G33" s="188">
        <f t="shared" si="2"/>
        <v>19139.82</v>
      </c>
      <c r="H33" s="111"/>
    </row>
    <row r="34" spans="1:8" x14ac:dyDescent="0.2">
      <c r="A34" s="327" t="s">
        <v>220</v>
      </c>
      <c r="B34" s="11">
        <v>26</v>
      </c>
      <c r="C34" s="187" t="s">
        <v>205</v>
      </c>
      <c r="D34" s="185" t="s">
        <v>212</v>
      </c>
      <c r="E34" s="188">
        <f>'Libro Diario'!E70</f>
        <v>782.15999999999985</v>
      </c>
      <c r="F34" s="188"/>
      <c r="G34" s="188">
        <f t="shared" si="2"/>
        <v>19921.98</v>
      </c>
      <c r="H34" s="111"/>
    </row>
    <row r="35" spans="1:8" x14ac:dyDescent="0.2">
      <c r="A35" s="327" t="s">
        <v>220</v>
      </c>
      <c r="B35" s="11">
        <v>27</v>
      </c>
      <c r="C35" s="136" t="s">
        <v>208</v>
      </c>
      <c r="D35" s="185" t="s">
        <v>213</v>
      </c>
      <c r="E35" s="188"/>
      <c r="F35" s="188">
        <f>'Libro Diario'!F78</f>
        <v>377.4</v>
      </c>
      <c r="G35" s="188">
        <f t="shared" si="2"/>
        <v>19544.579999999998</v>
      </c>
      <c r="H35" s="111"/>
    </row>
    <row r="36" spans="1:8" ht="15" x14ac:dyDescent="0.25">
      <c r="A36" s="327" t="s">
        <v>220</v>
      </c>
      <c r="B36" s="11">
        <v>28</v>
      </c>
      <c r="C36" s="136" t="s">
        <v>197</v>
      </c>
      <c r="D36" s="185" t="s">
        <v>214</v>
      </c>
      <c r="E36" s="188"/>
      <c r="F36" s="188">
        <f>'Libro Diario'!F84</f>
        <v>1101.5999999999999</v>
      </c>
      <c r="G36" s="189">
        <f t="shared" si="2"/>
        <v>18442.98</v>
      </c>
    </row>
    <row r="37" spans="1:8" ht="15" x14ac:dyDescent="0.25">
      <c r="A37" s="327"/>
      <c r="B37" s="11"/>
      <c r="C37" s="136"/>
      <c r="D37" s="185"/>
      <c r="E37" s="188"/>
      <c r="F37" s="188"/>
      <c r="G37" s="189"/>
    </row>
    <row r="38" spans="1:8" ht="15" x14ac:dyDescent="0.25">
      <c r="A38" s="326">
        <v>4</v>
      </c>
      <c r="B38" s="128"/>
      <c r="C38" s="184" t="s">
        <v>48</v>
      </c>
      <c r="D38" s="185"/>
      <c r="E38" s="188"/>
      <c r="F38" s="188"/>
      <c r="G38" s="188"/>
    </row>
    <row r="39" spans="1:8" ht="15" x14ac:dyDescent="0.25">
      <c r="A39" s="327" t="s">
        <v>220</v>
      </c>
      <c r="B39" s="11">
        <v>1</v>
      </c>
      <c r="C39" s="136" t="s">
        <v>205</v>
      </c>
      <c r="D39" s="185" t="s">
        <v>219</v>
      </c>
      <c r="E39" s="188">
        <f>'Libro Diario'!E8</f>
        <v>27000</v>
      </c>
      <c r="F39" s="188"/>
      <c r="G39" s="189">
        <f>E39</f>
        <v>27000</v>
      </c>
    </row>
    <row r="40" spans="1:8" ht="15" x14ac:dyDescent="0.25">
      <c r="A40" s="327"/>
      <c r="B40" s="128"/>
      <c r="C40" s="184"/>
      <c r="D40" s="185"/>
      <c r="E40" s="188"/>
      <c r="F40" s="188"/>
      <c r="G40" s="188"/>
    </row>
    <row r="41" spans="1:8" ht="15" x14ac:dyDescent="0.25">
      <c r="A41" s="326">
        <v>5</v>
      </c>
      <c r="B41" s="128"/>
      <c r="C41" s="184" t="s">
        <v>10</v>
      </c>
      <c r="D41" s="185"/>
      <c r="E41" s="188"/>
      <c r="F41" s="188"/>
      <c r="G41" s="188"/>
    </row>
    <row r="42" spans="1:8" ht="15" x14ac:dyDescent="0.25">
      <c r="A42" s="327" t="s">
        <v>220</v>
      </c>
      <c r="B42" s="11">
        <v>1</v>
      </c>
      <c r="C42" s="136" t="s">
        <v>205</v>
      </c>
      <c r="D42" s="185" t="s">
        <v>219</v>
      </c>
      <c r="E42" s="188">
        <f>'Libro Diario'!E9</f>
        <v>33927.5</v>
      </c>
      <c r="F42" s="188"/>
      <c r="G42" s="189">
        <f>E42</f>
        <v>33927.5</v>
      </c>
    </row>
    <row r="43" spans="1:8" x14ac:dyDescent="0.2">
      <c r="A43" s="327"/>
      <c r="B43" s="11"/>
      <c r="C43" s="136"/>
      <c r="D43" s="185"/>
      <c r="E43" s="188"/>
      <c r="F43" s="188"/>
      <c r="G43" s="188"/>
    </row>
    <row r="44" spans="1:8" ht="15" x14ac:dyDescent="0.25">
      <c r="A44" s="326">
        <v>6</v>
      </c>
      <c r="B44" s="128"/>
      <c r="C44" s="184" t="s">
        <v>12</v>
      </c>
      <c r="D44" s="185"/>
      <c r="E44" s="188"/>
      <c r="F44" s="188"/>
      <c r="G44" s="188"/>
    </row>
    <row r="45" spans="1:8" ht="15" x14ac:dyDescent="0.25">
      <c r="A45" s="327" t="s">
        <v>220</v>
      </c>
      <c r="B45" s="11">
        <v>1</v>
      </c>
      <c r="C45" s="136" t="s">
        <v>205</v>
      </c>
      <c r="D45" s="185" t="s">
        <v>219</v>
      </c>
      <c r="E45" s="188">
        <f>'Libro Diario'!E10</f>
        <v>11901.999999999998</v>
      </c>
      <c r="F45" s="188"/>
      <c r="G45" s="189">
        <f>E45</f>
        <v>11901.999999999998</v>
      </c>
    </row>
    <row r="46" spans="1:8" x14ac:dyDescent="0.2">
      <c r="A46" s="327"/>
      <c r="B46" s="11"/>
      <c r="C46" s="136"/>
      <c r="D46" s="185"/>
      <c r="E46" s="188"/>
      <c r="F46" s="188"/>
      <c r="G46" s="188"/>
    </row>
    <row r="47" spans="1:8" ht="15" x14ac:dyDescent="0.25">
      <c r="A47" s="326">
        <v>7</v>
      </c>
      <c r="B47" s="128"/>
      <c r="C47" s="184" t="s">
        <v>54</v>
      </c>
      <c r="D47" s="185"/>
      <c r="E47" s="188"/>
      <c r="F47" s="188"/>
      <c r="G47" s="188"/>
    </row>
    <row r="48" spans="1:8" ht="15" x14ac:dyDescent="0.25">
      <c r="A48" s="327" t="s">
        <v>220</v>
      </c>
      <c r="B48" s="11">
        <v>1</v>
      </c>
      <c r="C48" s="136" t="s">
        <v>205</v>
      </c>
      <c r="D48" s="185" t="s">
        <v>219</v>
      </c>
      <c r="E48" s="188">
        <f>'Libro Diario'!E11</f>
        <v>119400</v>
      </c>
      <c r="F48" s="188"/>
      <c r="G48" s="189">
        <f>E48</f>
        <v>119400</v>
      </c>
    </row>
    <row r="49" spans="1:7" ht="15" x14ac:dyDescent="0.25">
      <c r="A49" s="327"/>
      <c r="B49" s="128"/>
      <c r="C49" s="184"/>
      <c r="D49" s="185"/>
      <c r="E49" s="188"/>
      <c r="F49" s="188"/>
      <c r="G49" s="188"/>
    </row>
    <row r="50" spans="1:7" ht="15" x14ac:dyDescent="0.25">
      <c r="A50" s="326">
        <v>8</v>
      </c>
      <c r="B50" s="128"/>
      <c r="C50" s="184" t="s">
        <v>70</v>
      </c>
      <c r="D50" s="185"/>
      <c r="E50" s="188"/>
      <c r="F50" s="188"/>
      <c r="G50" s="188"/>
    </row>
    <row r="51" spans="1:7" ht="15" x14ac:dyDescent="0.25">
      <c r="A51" s="327" t="s">
        <v>220</v>
      </c>
      <c r="B51" s="11">
        <v>1</v>
      </c>
      <c r="C51" s="136" t="s">
        <v>205</v>
      </c>
      <c r="D51" s="185" t="s">
        <v>219</v>
      </c>
      <c r="E51" s="188">
        <f>'Libro Diario'!E12</f>
        <v>5694.9999999999991</v>
      </c>
      <c r="F51" s="188"/>
      <c r="G51" s="189">
        <f>E51</f>
        <v>5694.9999999999991</v>
      </c>
    </row>
    <row r="52" spans="1:7" ht="15" x14ac:dyDescent="0.25">
      <c r="A52" s="326"/>
      <c r="B52" s="11"/>
      <c r="C52" s="196"/>
      <c r="D52" s="185"/>
      <c r="E52" s="188"/>
      <c r="F52" s="188"/>
      <c r="G52" s="188"/>
    </row>
    <row r="53" spans="1:7" ht="15" x14ac:dyDescent="0.25">
      <c r="A53" s="326">
        <v>9</v>
      </c>
      <c r="B53" s="128"/>
      <c r="C53" s="184" t="s">
        <v>16</v>
      </c>
      <c r="D53" s="185"/>
      <c r="E53" s="188"/>
      <c r="F53" s="188"/>
      <c r="G53" s="188"/>
    </row>
    <row r="54" spans="1:7" ht="15" x14ac:dyDescent="0.25">
      <c r="A54" s="327" t="s">
        <v>220</v>
      </c>
      <c r="B54" s="11">
        <v>1</v>
      </c>
      <c r="C54" s="136" t="s">
        <v>205</v>
      </c>
      <c r="D54" s="185" t="s">
        <v>219</v>
      </c>
      <c r="E54" s="188">
        <f>'Libro Diario'!E13</f>
        <v>1973.9999999999998</v>
      </c>
      <c r="F54" s="188"/>
      <c r="G54" s="189">
        <f>E54</f>
        <v>1973.9999999999998</v>
      </c>
    </row>
    <row r="55" spans="1:7" ht="15" x14ac:dyDescent="0.25">
      <c r="A55" s="326"/>
      <c r="B55" s="11"/>
      <c r="C55" s="136"/>
      <c r="D55" s="185"/>
      <c r="E55" s="188"/>
      <c r="F55" s="188"/>
      <c r="G55" s="188"/>
    </row>
    <row r="56" spans="1:7" ht="15" x14ac:dyDescent="0.25">
      <c r="A56" s="326">
        <v>10</v>
      </c>
      <c r="B56" s="128"/>
      <c r="C56" s="184" t="s">
        <v>81</v>
      </c>
      <c r="D56" s="185"/>
      <c r="E56" s="188"/>
      <c r="F56" s="188"/>
      <c r="G56" s="188"/>
    </row>
    <row r="57" spans="1:7" ht="15" x14ac:dyDescent="0.25">
      <c r="A57" s="327" t="s">
        <v>220</v>
      </c>
      <c r="B57" s="11">
        <v>1</v>
      </c>
      <c r="C57" s="136" t="s">
        <v>205</v>
      </c>
      <c r="D57" s="185" t="s">
        <v>219</v>
      </c>
      <c r="E57" s="188">
        <f>'Libro Diario'!E14</f>
        <v>125000</v>
      </c>
      <c r="F57" s="188"/>
      <c r="G57" s="189">
        <f>E57</f>
        <v>125000</v>
      </c>
    </row>
    <row r="58" spans="1:7" x14ac:dyDescent="0.2">
      <c r="A58" s="327"/>
      <c r="B58" s="11"/>
      <c r="C58" s="136"/>
      <c r="D58" s="185"/>
      <c r="E58" s="188"/>
      <c r="F58" s="188"/>
      <c r="G58" s="188"/>
    </row>
    <row r="59" spans="1:7" ht="15" x14ac:dyDescent="0.25">
      <c r="A59" s="326">
        <v>11</v>
      </c>
      <c r="B59" s="128"/>
      <c r="C59" s="184" t="s">
        <v>21</v>
      </c>
      <c r="D59" s="185"/>
      <c r="E59" s="188"/>
      <c r="F59" s="188"/>
      <c r="G59" s="188"/>
    </row>
    <row r="60" spans="1:7" x14ac:dyDescent="0.2">
      <c r="A60" s="327" t="s">
        <v>220</v>
      </c>
      <c r="B60" s="11">
        <v>1</v>
      </c>
      <c r="C60" s="136" t="s">
        <v>208</v>
      </c>
      <c r="D60" s="185" t="s">
        <v>219</v>
      </c>
      <c r="E60" s="45"/>
      <c r="F60" s="188">
        <f>'Libro Diario'!F15</f>
        <v>13000</v>
      </c>
      <c r="G60" s="188">
        <f>F60</f>
        <v>13000</v>
      </c>
    </row>
    <row r="61" spans="1:7" x14ac:dyDescent="0.2">
      <c r="A61" s="327" t="s">
        <v>220</v>
      </c>
      <c r="B61" s="11">
        <v>17</v>
      </c>
      <c r="C61" s="136" t="s">
        <v>196</v>
      </c>
      <c r="D61" s="185" t="s">
        <v>221</v>
      </c>
      <c r="E61" s="188">
        <f>'Libro Diario'!E51</f>
        <v>3000</v>
      </c>
      <c r="F61" s="188"/>
      <c r="G61" s="188">
        <f>G60+F61-E61</f>
        <v>10000</v>
      </c>
    </row>
    <row r="62" spans="1:7" ht="15" x14ac:dyDescent="0.25">
      <c r="A62" s="327" t="s">
        <v>220</v>
      </c>
      <c r="B62" s="11">
        <v>26</v>
      </c>
      <c r="C62" s="136" t="s">
        <v>208</v>
      </c>
      <c r="D62" s="185" t="s">
        <v>212</v>
      </c>
      <c r="E62" s="188"/>
      <c r="F62" s="188">
        <f>'Libro Diario'!F71</f>
        <v>6517.9999999999991</v>
      </c>
      <c r="G62" s="189">
        <f>G61+F62-E62</f>
        <v>16518</v>
      </c>
    </row>
    <row r="63" spans="1:7" x14ac:dyDescent="0.2">
      <c r="A63" s="327"/>
      <c r="B63" s="11"/>
      <c r="C63" s="136"/>
      <c r="D63" s="185"/>
      <c r="E63" s="188"/>
      <c r="F63" s="188"/>
      <c r="G63" s="188"/>
    </row>
    <row r="64" spans="1:7" ht="15" x14ac:dyDescent="0.25">
      <c r="A64" s="326">
        <v>12</v>
      </c>
      <c r="B64" s="128"/>
      <c r="C64" s="184" t="s">
        <v>74</v>
      </c>
      <c r="D64" s="185"/>
      <c r="E64" s="188"/>
      <c r="F64" s="188"/>
      <c r="G64" s="188"/>
    </row>
    <row r="65" spans="1:7" ht="15" x14ac:dyDescent="0.25">
      <c r="A65" s="327" t="s">
        <v>220</v>
      </c>
      <c r="B65" s="11">
        <v>1</v>
      </c>
      <c r="C65" s="136" t="s">
        <v>208</v>
      </c>
      <c r="D65" s="185" t="s">
        <v>219</v>
      </c>
      <c r="E65" s="45"/>
      <c r="F65" s="188">
        <f>'Libro Diario'!F16</f>
        <v>5000</v>
      </c>
      <c r="G65" s="189">
        <f>F65</f>
        <v>5000</v>
      </c>
    </row>
    <row r="66" spans="1:7" ht="15" x14ac:dyDescent="0.25">
      <c r="A66" s="326"/>
      <c r="B66" s="11"/>
      <c r="C66" s="136"/>
      <c r="D66" s="185"/>
      <c r="E66" s="188"/>
      <c r="F66" s="188"/>
      <c r="G66" s="188"/>
    </row>
    <row r="67" spans="1:7" ht="15" x14ac:dyDescent="0.25">
      <c r="A67" s="326">
        <v>13</v>
      </c>
      <c r="B67" s="128"/>
      <c r="C67" s="184" t="s">
        <v>22</v>
      </c>
      <c r="D67" s="185"/>
      <c r="E67" s="188"/>
      <c r="F67" s="188"/>
      <c r="G67" s="188"/>
    </row>
    <row r="68" spans="1:7" x14ac:dyDescent="0.2">
      <c r="A68" s="327" t="s">
        <v>220</v>
      </c>
      <c r="B68" s="11">
        <v>1</v>
      </c>
      <c r="C68" s="136" t="s">
        <v>189</v>
      </c>
      <c r="D68" s="185" t="s">
        <v>219</v>
      </c>
      <c r="E68" s="188"/>
      <c r="F68" s="188">
        <f>'Libro Diario'!F17</f>
        <v>40000</v>
      </c>
      <c r="G68" s="188">
        <f>F68</f>
        <v>40000</v>
      </c>
    </row>
    <row r="69" spans="1:7" ht="15" x14ac:dyDescent="0.25">
      <c r="A69" s="327" t="s">
        <v>220</v>
      </c>
      <c r="B69" s="11">
        <v>23</v>
      </c>
      <c r="C69" s="136" t="s">
        <v>194</v>
      </c>
      <c r="D69" s="185" t="s">
        <v>210</v>
      </c>
      <c r="E69" s="188">
        <f>'Libro Diario'!E65</f>
        <v>4000</v>
      </c>
      <c r="F69" s="188"/>
      <c r="G69" s="189">
        <f>G68+F69-E69</f>
        <v>36000</v>
      </c>
    </row>
    <row r="70" spans="1:7" x14ac:dyDescent="0.2">
      <c r="A70" s="327"/>
      <c r="B70" s="11"/>
      <c r="C70" s="136"/>
      <c r="D70" s="185"/>
      <c r="E70" s="188"/>
      <c r="F70" s="188"/>
      <c r="G70" s="188"/>
    </row>
    <row r="71" spans="1:7" ht="15" x14ac:dyDescent="0.25">
      <c r="A71" s="326">
        <v>14</v>
      </c>
      <c r="B71" s="128"/>
      <c r="C71" s="184" t="s">
        <v>222</v>
      </c>
      <c r="D71" s="185"/>
      <c r="E71" s="188"/>
      <c r="F71" s="188"/>
      <c r="G71" s="188"/>
    </row>
    <row r="72" spans="1:7" ht="15" x14ac:dyDescent="0.25">
      <c r="A72" s="327" t="s">
        <v>220</v>
      </c>
      <c r="B72" s="11">
        <v>1</v>
      </c>
      <c r="C72" s="136" t="s">
        <v>208</v>
      </c>
      <c r="D72" s="185" t="s">
        <v>219</v>
      </c>
      <c r="E72" s="188"/>
      <c r="F72" s="188">
        <f>'Libro Diario'!F18</f>
        <v>74.400000000000006</v>
      </c>
      <c r="G72" s="189">
        <f>F72</f>
        <v>74.400000000000006</v>
      </c>
    </row>
    <row r="73" spans="1:7" x14ac:dyDescent="0.2">
      <c r="A73" s="327"/>
      <c r="B73" s="11"/>
      <c r="C73" s="136"/>
      <c r="D73" s="185"/>
      <c r="E73" s="188"/>
      <c r="F73" s="188"/>
      <c r="G73" s="188"/>
    </row>
    <row r="74" spans="1:7" ht="15" x14ac:dyDescent="0.25">
      <c r="A74" s="326">
        <v>15</v>
      </c>
      <c r="B74" s="128"/>
      <c r="C74" s="184" t="s">
        <v>223</v>
      </c>
      <c r="D74" s="185"/>
      <c r="E74" s="197"/>
      <c r="F74" s="188"/>
      <c r="G74" s="188"/>
    </row>
    <row r="75" spans="1:7" ht="15" x14ac:dyDescent="0.25">
      <c r="A75" s="327" t="s">
        <v>220</v>
      </c>
      <c r="B75" s="11">
        <v>3</v>
      </c>
      <c r="C75" s="136" t="s">
        <v>208</v>
      </c>
      <c r="D75" s="185" t="s">
        <v>219</v>
      </c>
      <c r="E75" s="188"/>
      <c r="F75" s="188">
        <f>'Libro Diario'!F19</f>
        <v>144</v>
      </c>
      <c r="G75" s="189">
        <f>F75</f>
        <v>144</v>
      </c>
    </row>
    <row r="76" spans="1:7" x14ac:dyDescent="0.2">
      <c r="A76" s="327"/>
      <c r="B76" s="11"/>
      <c r="C76" s="187"/>
      <c r="D76" s="185"/>
      <c r="E76" s="188"/>
      <c r="F76" s="188"/>
      <c r="G76" s="188"/>
    </row>
    <row r="77" spans="1:7" ht="15" x14ac:dyDescent="0.25">
      <c r="A77" s="326">
        <v>16</v>
      </c>
      <c r="B77" s="128"/>
      <c r="C77" s="198" t="s">
        <v>26</v>
      </c>
      <c r="D77" s="185"/>
      <c r="E77" s="188"/>
      <c r="F77" s="188"/>
      <c r="G77" s="188"/>
    </row>
    <row r="78" spans="1:7" ht="15" x14ac:dyDescent="0.25">
      <c r="A78" s="327" t="s">
        <v>220</v>
      </c>
      <c r="B78" s="11">
        <v>1</v>
      </c>
      <c r="C78" s="134" t="s">
        <v>205</v>
      </c>
      <c r="D78" s="185" t="s">
        <v>219</v>
      </c>
      <c r="E78" s="188"/>
      <c r="F78" s="188">
        <f>'Libro Diario'!F20</f>
        <v>444337.72</v>
      </c>
      <c r="G78" s="189">
        <f>F78</f>
        <v>444337.72</v>
      </c>
    </row>
    <row r="79" spans="1:7" x14ac:dyDescent="0.2">
      <c r="A79" s="327"/>
      <c r="B79" s="11"/>
      <c r="C79" s="134"/>
      <c r="D79" s="185"/>
      <c r="E79" s="188"/>
      <c r="F79" s="188"/>
      <c r="G79" s="188"/>
    </row>
    <row r="80" spans="1:7" ht="15" x14ac:dyDescent="0.25">
      <c r="A80" s="326">
        <v>17</v>
      </c>
      <c r="B80" s="128"/>
      <c r="C80" s="198" t="s">
        <v>105</v>
      </c>
      <c r="D80" s="185"/>
      <c r="E80" s="188"/>
      <c r="F80" s="188"/>
      <c r="G80" s="188"/>
    </row>
    <row r="81" spans="1:7" ht="15" x14ac:dyDescent="0.25">
      <c r="A81" s="327" t="s">
        <v>220</v>
      </c>
      <c r="B81" s="11">
        <v>2</v>
      </c>
      <c r="C81" s="134" t="s">
        <v>196</v>
      </c>
      <c r="D81" s="185" t="s">
        <v>217</v>
      </c>
      <c r="E81" s="188">
        <f>'Libro Diario'!E25</f>
        <v>2300</v>
      </c>
      <c r="F81" s="189"/>
      <c r="G81" s="189">
        <f>E81</f>
        <v>2300</v>
      </c>
    </row>
    <row r="82" spans="1:7" x14ac:dyDescent="0.2">
      <c r="A82" s="327"/>
      <c r="B82" s="11"/>
      <c r="C82" s="134"/>
      <c r="D82" s="185"/>
      <c r="E82" s="188"/>
      <c r="F82" s="188"/>
      <c r="G82" s="188"/>
    </row>
    <row r="83" spans="1:7" ht="15" x14ac:dyDescent="0.25">
      <c r="A83" s="326">
        <v>18</v>
      </c>
      <c r="B83" s="128"/>
      <c r="C83" s="198" t="s">
        <v>106</v>
      </c>
      <c r="D83" s="185"/>
      <c r="E83" s="188"/>
      <c r="F83" s="188"/>
      <c r="G83" s="188"/>
    </row>
    <row r="84" spans="1:7" x14ac:dyDescent="0.2">
      <c r="A84" s="327" t="s">
        <v>220</v>
      </c>
      <c r="B84" s="11">
        <v>5</v>
      </c>
      <c r="C84" s="134" t="s">
        <v>197</v>
      </c>
      <c r="D84" s="185" t="s">
        <v>204</v>
      </c>
      <c r="E84" s="188"/>
      <c r="F84" s="188">
        <f>'Libro Diario'!F32</f>
        <v>12399.999999999998</v>
      </c>
      <c r="G84" s="188">
        <f>F84</f>
        <v>12399.999999999998</v>
      </c>
    </row>
    <row r="85" spans="1:7" x14ac:dyDescent="0.2">
      <c r="A85" s="327" t="s">
        <v>220</v>
      </c>
      <c r="B85" s="11">
        <v>8</v>
      </c>
      <c r="C85" s="134" t="s">
        <v>208</v>
      </c>
      <c r="D85" s="185" t="s">
        <v>206</v>
      </c>
      <c r="E85" s="188"/>
      <c r="F85" s="188">
        <f>'Libro Diario'!F38</f>
        <v>3249.9999999999995</v>
      </c>
      <c r="G85" s="188">
        <f>G84+F85</f>
        <v>15649.999999999998</v>
      </c>
    </row>
    <row r="86" spans="1:7" x14ac:dyDescent="0.2">
      <c r="A86" s="327" t="s">
        <v>220</v>
      </c>
      <c r="B86" s="11">
        <v>27</v>
      </c>
      <c r="C86" s="134" t="s">
        <v>208</v>
      </c>
      <c r="D86" s="185" t="s">
        <v>213</v>
      </c>
      <c r="E86" s="188"/>
      <c r="F86" s="188">
        <f>'Libro Diario'!F77</f>
        <v>3145</v>
      </c>
      <c r="G86" s="188">
        <f t="shared" ref="G86:G87" si="3">G85+F86</f>
        <v>18795</v>
      </c>
    </row>
    <row r="87" spans="1:7" ht="15" x14ac:dyDescent="0.25">
      <c r="A87" s="327" t="s">
        <v>220</v>
      </c>
      <c r="B87" s="11">
        <v>28</v>
      </c>
      <c r="C87" s="134" t="s">
        <v>197</v>
      </c>
      <c r="D87" s="185" t="s">
        <v>214</v>
      </c>
      <c r="E87" s="188"/>
      <c r="F87" s="188">
        <f>'Libro Diario'!F83</f>
        <v>9180</v>
      </c>
      <c r="G87" s="189">
        <f t="shared" si="3"/>
        <v>27975</v>
      </c>
    </row>
    <row r="88" spans="1:7" x14ac:dyDescent="0.2">
      <c r="A88" s="327"/>
      <c r="B88" s="11"/>
      <c r="C88" s="134"/>
      <c r="D88" s="185"/>
      <c r="E88" s="188"/>
      <c r="F88" s="188"/>
      <c r="G88" s="188"/>
    </row>
    <row r="89" spans="1:7" ht="15" x14ac:dyDescent="0.25">
      <c r="A89" s="326">
        <v>19</v>
      </c>
      <c r="B89" s="128"/>
      <c r="C89" s="198" t="s">
        <v>108</v>
      </c>
      <c r="D89" s="185"/>
      <c r="E89" s="188"/>
      <c r="F89" s="188"/>
      <c r="G89" s="188"/>
    </row>
    <row r="90" spans="1:7" x14ac:dyDescent="0.2">
      <c r="A90" s="327" t="s">
        <v>220</v>
      </c>
      <c r="B90" s="11">
        <v>8</v>
      </c>
      <c r="C90" s="134" t="s">
        <v>205</v>
      </c>
      <c r="D90" s="185" t="s">
        <v>206</v>
      </c>
      <c r="E90" s="188">
        <f>'Libro Diario'!E36</f>
        <v>3249.9999999999995</v>
      </c>
      <c r="F90" s="188"/>
      <c r="G90" s="188">
        <f>E90</f>
        <v>3249.9999999999995</v>
      </c>
    </row>
    <row r="91" spans="1:7" x14ac:dyDescent="0.2">
      <c r="A91" s="327" t="s">
        <v>220</v>
      </c>
      <c r="B91" s="11">
        <v>20</v>
      </c>
      <c r="C91" s="134" t="s">
        <v>208</v>
      </c>
      <c r="D91" s="185" t="s">
        <v>218</v>
      </c>
      <c r="E91" s="188"/>
      <c r="F91" s="188">
        <f>'Libro Diario'!F62</f>
        <v>459.19999999999993</v>
      </c>
      <c r="G91" s="188">
        <f>G90+E91-F91</f>
        <v>2790.7999999999997</v>
      </c>
    </row>
    <row r="92" spans="1:7" ht="15" x14ac:dyDescent="0.25">
      <c r="A92" s="327" t="s">
        <v>220</v>
      </c>
      <c r="B92" s="11">
        <v>28</v>
      </c>
      <c r="C92" s="134" t="s">
        <v>197</v>
      </c>
      <c r="D92" s="185" t="s">
        <v>215</v>
      </c>
      <c r="E92" s="188"/>
      <c r="F92" s="188">
        <f>'Libro Diario'!F88</f>
        <v>1500</v>
      </c>
      <c r="G92" s="189">
        <f>G91+E92-F92</f>
        <v>1290.7999999999997</v>
      </c>
    </row>
    <row r="93" spans="1:7" ht="15" x14ac:dyDescent="0.25">
      <c r="A93" s="327"/>
      <c r="B93" s="11"/>
      <c r="C93" s="134"/>
      <c r="D93" s="185"/>
      <c r="E93" s="188"/>
      <c r="F93" s="188"/>
      <c r="G93" s="189"/>
    </row>
    <row r="94" spans="1:7" ht="15" x14ac:dyDescent="0.25">
      <c r="A94" s="326">
        <v>20</v>
      </c>
      <c r="B94" s="128"/>
      <c r="C94" s="198" t="s">
        <v>224</v>
      </c>
      <c r="D94" s="185"/>
      <c r="E94" s="188"/>
      <c r="F94" s="188"/>
      <c r="G94" s="188"/>
    </row>
    <row r="95" spans="1:7" x14ac:dyDescent="0.2">
      <c r="A95" s="327" t="s">
        <v>220</v>
      </c>
      <c r="B95" s="11">
        <v>11</v>
      </c>
      <c r="C95" s="134" t="s">
        <v>198</v>
      </c>
      <c r="D95" s="185" t="s">
        <v>225</v>
      </c>
      <c r="E95" s="188">
        <f>'Libro Diario'!E42</f>
        <v>5000</v>
      </c>
      <c r="F95" s="188"/>
      <c r="G95" s="188">
        <f>E95</f>
        <v>5000</v>
      </c>
    </row>
    <row r="96" spans="1:7" ht="15" x14ac:dyDescent="0.25">
      <c r="A96" s="327" t="s">
        <v>220</v>
      </c>
      <c r="B96" s="11">
        <v>27</v>
      </c>
      <c r="C96" s="134" t="s">
        <v>208</v>
      </c>
      <c r="D96" s="185" t="s">
        <v>213</v>
      </c>
      <c r="E96" s="188"/>
      <c r="F96" s="188">
        <f>'Libro Diario'!F79</f>
        <v>3145</v>
      </c>
      <c r="G96" s="189">
        <f>G95-F96</f>
        <v>1855</v>
      </c>
    </row>
    <row r="97" spans="1:7" x14ac:dyDescent="0.2">
      <c r="A97" s="327"/>
      <c r="B97" s="11"/>
      <c r="C97" s="134"/>
      <c r="D97" s="185"/>
      <c r="E97" s="188"/>
      <c r="F97" s="188"/>
      <c r="G97" s="188"/>
    </row>
    <row r="98" spans="1:7" ht="15" x14ac:dyDescent="0.25">
      <c r="A98" s="326">
        <v>21</v>
      </c>
      <c r="B98" s="128"/>
      <c r="C98" s="198" t="s">
        <v>111</v>
      </c>
      <c r="D98" s="185"/>
      <c r="E98" s="188"/>
      <c r="F98" s="188"/>
      <c r="G98" s="188"/>
    </row>
    <row r="99" spans="1:7" x14ac:dyDescent="0.2">
      <c r="A99" s="327" t="s">
        <v>220</v>
      </c>
      <c r="B99" s="11">
        <v>11</v>
      </c>
      <c r="C99" s="134" t="s">
        <v>226</v>
      </c>
      <c r="D99" s="185" t="s">
        <v>225</v>
      </c>
      <c r="E99" s="188"/>
      <c r="F99" s="188">
        <f>'Libro Diario'!F43</f>
        <v>5000</v>
      </c>
      <c r="G99" s="188">
        <f>F99</f>
        <v>5000</v>
      </c>
    </row>
    <row r="100" spans="1:7" ht="15" x14ac:dyDescent="0.25">
      <c r="A100" s="327" t="s">
        <v>220</v>
      </c>
      <c r="B100" s="11">
        <v>27</v>
      </c>
      <c r="C100" s="134" t="s">
        <v>205</v>
      </c>
      <c r="D100" s="185" t="s">
        <v>213</v>
      </c>
      <c r="E100" s="188">
        <f>'Libro Diario'!E76</f>
        <v>3145</v>
      </c>
      <c r="F100" s="188"/>
      <c r="G100" s="189">
        <f>G99-E100</f>
        <v>1855</v>
      </c>
    </row>
    <row r="101" spans="1:7" x14ac:dyDescent="0.2">
      <c r="A101" s="327"/>
      <c r="B101" s="11"/>
      <c r="C101" s="134"/>
      <c r="D101" s="185"/>
      <c r="E101" s="188"/>
      <c r="F101" s="188"/>
      <c r="G101" s="188"/>
    </row>
    <row r="102" spans="1:7" ht="15" x14ac:dyDescent="0.25">
      <c r="A102" s="326">
        <v>22</v>
      </c>
      <c r="B102" s="128"/>
      <c r="C102" s="198" t="s">
        <v>90</v>
      </c>
      <c r="D102" s="185"/>
      <c r="E102" s="188"/>
      <c r="F102" s="188"/>
      <c r="G102" s="188"/>
    </row>
    <row r="103" spans="1:7" ht="15" x14ac:dyDescent="0.25">
      <c r="A103" s="327" t="s">
        <v>220</v>
      </c>
      <c r="B103" s="11">
        <v>14</v>
      </c>
      <c r="C103" s="134" t="s">
        <v>194</v>
      </c>
      <c r="D103" s="185" t="s">
        <v>207</v>
      </c>
      <c r="E103" s="188">
        <f>'Libro Diario'!E46</f>
        <v>124.99999999999999</v>
      </c>
      <c r="F103" s="188"/>
      <c r="G103" s="189">
        <f>E103</f>
        <v>124.99999999999999</v>
      </c>
    </row>
    <row r="104" spans="1:7" x14ac:dyDescent="0.2">
      <c r="A104" s="327"/>
      <c r="B104" s="11"/>
      <c r="C104" s="134"/>
      <c r="D104" s="185"/>
      <c r="E104" s="188"/>
      <c r="F104" s="188"/>
      <c r="G104" s="188"/>
    </row>
    <row r="105" spans="1:7" ht="15" x14ac:dyDescent="0.25">
      <c r="A105" s="326">
        <v>23</v>
      </c>
      <c r="B105" s="128"/>
      <c r="C105" s="198" t="s">
        <v>199</v>
      </c>
      <c r="D105" s="185"/>
      <c r="E105" s="188"/>
      <c r="F105" s="188"/>
      <c r="G105" s="188"/>
    </row>
    <row r="106" spans="1:7" ht="15" x14ac:dyDescent="0.25">
      <c r="A106" s="327" t="s">
        <v>220</v>
      </c>
      <c r="B106" s="11">
        <v>20</v>
      </c>
      <c r="C106" s="134" t="s">
        <v>190</v>
      </c>
      <c r="D106" s="185" t="s">
        <v>218</v>
      </c>
      <c r="E106" s="188">
        <f>'Libro Diario'!E60</f>
        <v>409.99999999999994</v>
      </c>
      <c r="F106" s="188"/>
      <c r="G106" s="189">
        <f>E106</f>
        <v>409.99999999999994</v>
      </c>
    </row>
    <row r="107" spans="1:7" x14ac:dyDescent="0.2">
      <c r="A107" s="327"/>
      <c r="B107" s="11"/>
      <c r="C107" s="134"/>
      <c r="D107" s="185"/>
      <c r="E107" s="188"/>
      <c r="F107" s="188"/>
      <c r="G107" s="188"/>
    </row>
    <row r="108" spans="1:7" ht="15" x14ac:dyDescent="0.25">
      <c r="A108" s="326">
        <v>24</v>
      </c>
      <c r="B108" s="128"/>
      <c r="C108" s="198" t="s">
        <v>112</v>
      </c>
      <c r="D108" s="185"/>
      <c r="E108" s="188"/>
      <c r="F108" s="188"/>
      <c r="G108" s="188"/>
    </row>
    <row r="109" spans="1:7" ht="15" x14ac:dyDescent="0.25">
      <c r="A109" s="327" t="s">
        <v>220</v>
      </c>
      <c r="B109" s="11">
        <v>23</v>
      </c>
      <c r="C109" s="134" t="s">
        <v>205</v>
      </c>
      <c r="D109" s="185" t="s">
        <v>212</v>
      </c>
      <c r="E109" s="188">
        <f>'Libro Diario'!E69</f>
        <v>6517.9999999999991</v>
      </c>
      <c r="F109" s="188"/>
      <c r="G109" s="189">
        <f>E109</f>
        <v>6517.9999999999991</v>
      </c>
    </row>
    <row r="110" spans="1:7" x14ac:dyDescent="0.2">
      <c r="A110" s="327"/>
      <c r="B110" s="11"/>
      <c r="C110" s="134"/>
      <c r="D110" s="185"/>
      <c r="E110" s="188"/>
      <c r="F110" s="188"/>
      <c r="G110" s="188"/>
    </row>
    <row r="111" spans="1:7" ht="15" x14ac:dyDescent="0.25">
      <c r="A111" s="326">
        <v>25</v>
      </c>
      <c r="B111" s="128"/>
      <c r="C111" s="198" t="s">
        <v>158</v>
      </c>
      <c r="D111" s="185"/>
      <c r="E111" s="188"/>
      <c r="F111" s="188"/>
      <c r="G111" s="188"/>
    </row>
    <row r="112" spans="1:7" ht="15" x14ac:dyDescent="0.25">
      <c r="A112" s="327" t="s">
        <v>220</v>
      </c>
      <c r="B112" s="11">
        <v>28</v>
      </c>
      <c r="C112" s="134" t="s">
        <v>227</v>
      </c>
      <c r="D112" s="185" t="s">
        <v>191</v>
      </c>
      <c r="E112" s="188">
        <f>'Libro Diario'!E96</f>
        <v>12400</v>
      </c>
      <c r="F112" s="188"/>
      <c r="G112" s="189">
        <f>E112</f>
        <v>12400</v>
      </c>
    </row>
    <row r="113" spans="1:7" x14ac:dyDescent="0.2">
      <c r="A113" s="327"/>
      <c r="B113" s="11"/>
      <c r="C113" s="134"/>
      <c r="D113" s="185"/>
      <c r="E113" s="188"/>
      <c r="F113" s="188"/>
      <c r="G113" s="188"/>
    </row>
    <row r="114" spans="1:7" ht="15" x14ac:dyDescent="0.25">
      <c r="A114" s="326">
        <v>26</v>
      </c>
      <c r="B114" s="128"/>
      <c r="C114" s="198" t="s">
        <v>118</v>
      </c>
      <c r="D114" s="185"/>
      <c r="E114" s="188"/>
      <c r="F114" s="188"/>
      <c r="G114" s="188"/>
    </row>
    <row r="115" spans="1:7" ht="15" x14ac:dyDescent="0.25">
      <c r="A115" s="327" t="s">
        <v>220</v>
      </c>
      <c r="B115" s="11">
        <v>28</v>
      </c>
      <c r="C115" s="134" t="s">
        <v>227</v>
      </c>
      <c r="D115" s="185" t="s">
        <v>191</v>
      </c>
      <c r="E115" s="188">
        <f>'Libro Diario'!E97</f>
        <v>9300</v>
      </c>
      <c r="F115" s="188"/>
      <c r="G115" s="189">
        <f>E115</f>
        <v>9300</v>
      </c>
    </row>
    <row r="116" spans="1:7" x14ac:dyDescent="0.2">
      <c r="A116" s="327"/>
      <c r="B116" s="11"/>
      <c r="C116" s="134"/>
      <c r="D116" s="185"/>
      <c r="E116" s="188"/>
      <c r="F116" s="188"/>
      <c r="G116" s="188"/>
    </row>
    <row r="117" spans="1:7" ht="15" x14ac:dyDescent="0.25">
      <c r="A117" s="326">
        <v>27</v>
      </c>
      <c r="B117" s="128"/>
      <c r="C117" s="198" t="s">
        <v>228</v>
      </c>
      <c r="D117" s="185"/>
      <c r="E117" s="188"/>
      <c r="F117" s="188"/>
      <c r="G117" s="188"/>
    </row>
    <row r="118" spans="1:7" ht="15" x14ac:dyDescent="0.25">
      <c r="A118" s="327" t="s">
        <v>220</v>
      </c>
      <c r="B118" s="11">
        <v>28</v>
      </c>
      <c r="C118" s="134" t="s">
        <v>227</v>
      </c>
      <c r="D118" s="185" t="s">
        <v>191</v>
      </c>
      <c r="E118" s="188">
        <f>'Libro Diario'!E98</f>
        <v>1250</v>
      </c>
      <c r="F118" s="188"/>
      <c r="G118" s="189">
        <f>E118</f>
        <v>1250</v>
      </c>
    </row>
    <row r="119" spans="1:7" x14ac:dyDescent="0.2">
      <c r="A119" s="327"/>
      <c r="B119" s="11"/>
      <c r="C119" s="134"/>
      <c r="D119" s="185"/>
      <c r="E119" s="188"/>
      <c r="F119" s="188"/>
      <c r="G119" s="188"/>
    </row>
    <row r="120" spans="1:7" ht="15" x14ac:dyDescent="0.25">
      <c r="A120" s="326">
        <v>28</v>
      </c>
      <c r="B120" s="128"/>
      <c r="C120" s="198" t="s">
        <v>200</v>
      </c>
      <c r="D120" s="185"/>
      <c r="E120" s="188"/>
      <c r="F120" s="188"/>
      <c r="G120" s="188"/>
    </row>
    <row r="121" spans="1:7" ht="15" x14ac:dyDescent="0.25">
      <c r="A121" s="327" t="s">
        <v>220</v>
      </c>
      <c r="B121" s="11">
        <v>28</v>
      </c>
      <c r="C121" s="134" t="s">
        <v>227</v>
      </c>
      <c r="D121" s="185" t="s">
        <v>191</v>
      </c>
      <c r="E121" s="188">
        <f>'Libro Diario'!E99</f>
        <v>1000</v>
      </c>
      <c r="F121" s="188"/>
      <c r="G121" s="189">
        <f>E121</f>
        <v>1000</v>
      </c>
    </row>
    <row r="122" spans="1:7" x14ac:dyDescent="0.2">
      <c r="A122" s="327"/>
      <c r="B122" s="11"/>
      <c r="C122" s="134"/>
      <c r="D122" s="185"/>
      <c r="E122" s="188"/>
      <c r="F122" s="188"/>
      <c r="G122" s="188"/>
    </row>
    <row r="123" spans="1:7" ht="15" x14ac:dyDescent="0.25">
      <c r="A123" s="326">
        <v>29</v>
      </c>
      <c r="B123" s="128"/>
      <c r="C123" s="198" t="s">
        <v>164</v>
      </c>
      <c r="D123" s="185"/>
      <c r="E123" s="188"/>
      <c r="F123" s="188"/>
      <c r="G123" s="188"/>
    </row>
    <row r="124" spans="1:7" ht="15" x14ac:dyDescent="0.25">
      <c r="A124" s="327" t="s">
        <v>220</v>
      </c>
      <c r="B124" s="11">
        <v>28</v>
      </c>
      <c r="C124" s="134" t="s">
        <v>227</v>
      </c>
      <c r="D124" s="185" t="s">
        <v>191</v>
      </c>
      <c r="E124" s="188">
        <f>'Libro Diario'!E100</f>
        <v>1571.0800000000002</v>
      </c>
      <c r="F124" s="188"/>
      <c r="G124" s="189">
        <f>E124</f>
        <v>1571.0800000000002</v>
      </c>
    </row>
    <row r="125" spans="1:7" x14ac:dyDescent="0.2">
      <c r="A125" s="327"/>
      <c r="B125" s="11"/>
      <c r="C125" s="134"/>
      <c r="D125" s="185"/>
      <c r="E125" s="188"/>
      <c r="F125" s="188"/>
      <c r="G125" s="188"/>
    </row>
    <row r="126" spans="1:7" ht="15" x14ac:dyDescent="0.25">
      <c r="A126" s="326">
        <v>30</v>
      </c>
      <c r="B126" s="128"/>
      <c r="C126" s="198" t="s">
        <v>120</v>
      </c>
      <c r="D126" s="185"/>
      <c r="E126" s="188"/>
      <c r="F126" s="188"/>
      <c r="G126" s="188"/>
    </row>
    <row r="127" spans="1:7" ht="15" x14ac:dyDescent="0.25">
      <c r="A127" s="327" t="s">
        <v>220</v>
      </c>
      <c r="B127" s="11">
        <v>28</v>
      </c>
      <c r="C127" s="134" t="s">
        <v>227</v>
      </c>
      <c r="D127" s="185" t="s">
        <v>191</v>
      </c>
      <c r="E127" s="188">
        <f>'Libro Diario'!E101</f>
        <v>1178.3100000000002</v>
      </c>
      <c r="F127" s="188"/>
      <c r="G127" s="189">
        <f>E127</f>
        <v>1178.3100000000002</v>
      </c>
    </row>
    <row r="128" spans="1:7" x14ac:dyDescent="0.2">
      <c r="A128" s="327"/>
      <c r="B128" s="11"/>
      <c r="C128" s="134"/>
      <c r="D128" s="185"/>
      <c r="E128" s="188"/>
      <c r="F128" s="188"/>
      <c r="G128" s="188"/>
    </row>
    <row r="129" spans="1:7" ht="15" x14ac:dyDescent="0.25">
      <c r="A129" s="326">
        <v>31</v>
      </c>
      <c r="B129" s="128"/>
      <c r="C129" s="198" t="s">
        <v>262</v>
      </c>
      <c r="D129" s="185"/>
      <c r="E129" s="188"/>
      <c r="F129" s="188"/>
      <c r="G129" s="188"/>
    </row>
    <row r="130" spans="1:7" ht="15" x14ac:dyDescent="0.25">
      <c r="A130" s="327" t="s">
        <v>220</v>
      </c>
      <c r="B130" s="11">
        <v>28</v>
      </c>
      <c r="C130" s="134" t="s">
        <v>229</v>
      </c>
      <c r="D130" s="185" t="s">
        <v>191</v>
      </c>
      <c r="E130" s="188"/>
      <c r="F130" s="188">
        <f>'Libro Diario'!F103</f>
        <v>3797.5</v>
      </c>
      <c r="G130" s="189">
        <f>F130</f>
        <v>3797.5</v>
      </c>
    </row>
    <row r="131" spans="1:7" x14ac:dyDescent="0.2">
      <c r="A131" s="327"/>
      <c r="B131" s="11"/>
      <c r="C131" s="134"/>
      <c r="D131" s="185"/>
      <c r="E131" s="188"/>
      <c r="F131" s="188"/>
      <c r="G131" s="188"/>
    </row>
    <row r="132" spans="1:7" ht="15" x14ac:dyDescent="0.25">
      <c r="A132" s="328">
        <v>32</v>
      </c>
      <c r="B132" s="128"/>
      <c r="C132" s="198" t="s">
        <v>160</v>
      </c>
      <c r="D132" s="185"/>
      <c r="E132" s="188"/>
      <c r="F132" s="188"/>
      <c r="G132" s="188"/>
    </row>
    <row r="133" spans="1:7" ht="15" x14ac:dyDescent="0.25">
      <c r="A133" s="327" t="s">
        <v>220</v>
      </c>
      <c r="B133" s="11">
        <v>28</v>
      </c>
      <c r="C133" s="134" t="s">
        <v>201</v>
      </c>
      <c r="D133" s="185" t="s">
        <v>192</v>
      </c>
      <c r="E133" s="188">
        <f>'Libro Diario'!E107</f>
        <v>7000</v>
      </c>
      <c r="F133" s="188"/>
      <c r="G133" s="189">
        <f>E133</f>
        <v>7000</v>
      </c>
    </row>
    <row r="134" spans="1:7" x14ac:dyDescent="0.2">
      <c r="A134" s="327"/>
      <c r="B134" s="11"/>
      <c r="C134" s="134"/>
      <c r="D134" s="185"/>
      <c r="E134" s="188"/>
      <c r="F134" s="188"/>
      <c r="G134" s="188"/>
    </row>
    <row r="135" spans="1:7" x14ac:dyDescent="0.2">
      <c r="E135" s="202"/>
      <c r="F135" s="202"/>
      <c r="G135" s="202"/>
    </row>
    <row r="136" spans="1:7" x14ac:dyDescent="0.2">
      <c r="G136" s="202"/>
    </row>
  </sheetData>
  <mergeCells count="2">
    <mergeCell ref="A2:G2"/>
    <mergeCell ref="A3:G3"/>
  </mergeCells>
  <pageMargins left="0.7" right="0.7" top="0.75" bottom="0.75" header="0.3" footer="0.3"/>
  <pageSetup orientation="portrait" horizontalDpi="30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70"/>
  <sheetViews>
    <sheetView tabSelected="1" workbookViewId="0">
      <selection activeCell="K10" sqref="K10"/>
    </sheetView>
  </sheetViews>
  <sheetFormatPr baseColWidth="10" defaultRowHeight="15" x14ac:dyDescent="0.25"/>
  <cols>
    <col min="1" max="1" width="5.28515625" style="46" customWidth="1"/>
    <col min="2" max="2" width="4" style="46" customWidth="1"/>
    <col min="3" max="3" width="44" style="45" customWidth="1"/>
    <col min="4" max="4" width="2.28515625" style="220" customWidth="1"/>
    <col min="5" max="6" width="11.42578125" style="45"/>
    <col min="7" max="7" width="11.42578125" style="142"/>
    <col min="8" max="16384" width="11.42578125" style="45"/>
  </cols>
  <sheetData>
    <row r="1" spans="1:7" x14ac:dyDescent="0.25">
      <c r="A1" s="329"/>
      <c r="B1" s="329"/>
      <c r="C1" s="329"/>
      <c r="D1" s="329"/>
      <c r="E1" s="329"/>
      <c r="F1" s="329"/>
    </row>
    <row r="2" spans="1:7" x14ac:dyDescent="0.25">
      <c r="A2" s="330" t="s">
        <v>88</v>
      </c>
      <c r="B2" s="330"/>
      <c r="C2" s="330"/>
      <c r="D2" s="330"/>
      <c r="E2" s="330"/>
      <c r="F2" s="330"/>
      <c r="G2" s="2"/>
    </row>
    <row r="3" spans="1:7" ht="15.75" thickBot="1" x14ac:dyDescent="0.3">
      <c r="A3" s="331" t="s">
        <v>235</v>
      </c>
      <c r="B3" s="332"/>
      <c r="C3" s="332"/>
      <c r="D3" s="332"/>
      <c r="E3" s="332"/>
      <c r="F3" s="332"/>
      <c r="G3" s="3"/>
    </row>
    <row r="4" spans="1:7" ht="15.75" thickTop="1" x14ac:dyDescent="0.25">
      <c r="A4" s="204"/>
      <c r="B4" s="205" t="s">
        <v>182</v>
      </c>
      <c r="C4" s="206" t="s">
        <v>183</v>
      </c>
      <c r="D4" s="115"/>
      <c r="E4" s="207" t="s">
        <v>230</v>
      </c>
      <c r="F4" s="207" t="s">
        <v>231</v>
      </c>
      <c r="G4" s="208"/>
    </row>
    <row r="5" spans="1:7" x14ac:dyDescent="0.25">
      <c r="A5" s="209"/>
      <c r="B5" s="128">
        <v>1</v>
      </c>
      <c r="C5" s="136" t="s">
        <v>115</v>
      </c>
      <c r="D5" s="119"/>
      <c r="E5" s="14">
        <f>'Libro Mayor a un Folio'!G16</f>
        <v>1000</v>
      </c>
      <c r="F5" s="14"/>
      <c r="G5" s="210"/>
    </row>
    <row r="6" spans="1:7" x14ac:dyDescent="0.25">
      <c r="A6" s="209"/>
      <c r="B6" s="128">
        <v>2</v>
      </c>
      <c r="C6" s="136" t="s">
        <v>7</v>
      </c>
      <c r="D6" s="122"/>
      <c r="E6" s="14">
        <f>'Libro Mayor a un Folio'!G25</f>
        <v>145161.95000000001</v>
      </c>
      <c r="F6" s="14"/>
      <c r="G6" s="210"/>
    </row>
    <row r="7" spans="1:7" x14ac:dyDescent="0.25">
      <c r="A7" s="209"/>
      <c r="B7" s="128">
        <v>3</v>
      </c>
      <c r="C7" s="136" t="s">
        <v>8</v>
      </c>
      <c r="D7" s="122"/>
      <c r="E7" s="14">
        <f>'Libro Mayor a un Folio'!G36</f>
        <v>18442.98</v>
      </c>
      <c r="F7" s="14"/>
      <c r="G7" s="210"/>
    </row>
    <row r="8" spans="1:7" x14ac:dyDescent="0.25">
      <c r="A8" s="209"/>
      <c r="B8" s="128">
        <v>4</v>
      </c>
      <c r="C8" s="136" t="s">
        <v>48</v>
      </c>
      <c r="D8" s="122"/>
      <c r="E8" s="14">
        <f>'Libro Mayor a un Folio'!G39</f>
        <v>27000</v>
      </c>
      <c r="F8" s="14"/>
      <c r="G8" s="210"/>
    </row>
    <row r="9" spans="1:7" x14ac:dyDescent="0.25">
      <c r="A9" s="209"/>
      <c r="B9" s="128">
        <v>5</v>
      </c>
      <c r="C9" s="136" t="s">
        <v>10</v>
      </c>
      <c r="D9" s="122"/>
      <c r="E9" s="14">
        <f>'Libro Mayor a un Folio'!G42</f>
        <v>33927.5</v>
      </c>
      <c r="F9" s="14"/>
      <c r="G9" s="210"/>
    </row>
    <row r="10" spans="1:7" x14ac:dyDescent="0.25">
      <c r="A10" s="209"/>
      <c r="B10" s="128">
        <v>6</v>
      </c>
      <c r="C10" s="136" t="s">
        <v>12</v>
      </c>
      <c r="D10" s="122"/>
      <c r="E10" s="14">
        <f>'Libro Mayor a un Folio'!G45</f>
        <v>11901.999999999998</v>
      </c>
      <c r="F10" s="14"/>
      <c r="G10" s="210"/>
    </row>
    <row r="11" spans="1:7" x14ac:dyDescent="0.25">
      <c r="A11" s="209"/>
      <c r="B11" s="128">
        <v>7</v>
      </c>
      <c r="C11" s="136" t="s">
        <v>54</v>
      </c>
      <c r="D11" s="122"/>
      <c r="E11" s="14">
        <f>'Libro Mayor a un Folio'!G48</f>
        <v>119400</v>
      </c>
      <c r="F11" s="14"/>
      <c r="G11" s="210"/>
    </row>
    <row r="12" spans="1:7" x14ac:dyDescent="0.25">
      <c r="A12" s="209"/>
      <c r="B12" s="128">
        <v>8</v>
      </c>
      <c r="C12" s="136" t="s">
        <v>70</v>
      </c>
      <c r="D12" s="122"/>
      <c r="E12" s="14">
        <f>'Libro Mayor a un Folio'!G51</f>
        <v>5694.9999999999991</v>
      </c>
      <c r="F12" s="14"/>
      <c r="G12" s="210"/>
    </row>
    <row r="13" spans="1:7" x14ac:dyDescent="0.25">
      <c r="A13" s="209"/>
      <c r="B13" s="128">
        <v>9</v>
      </c>
      <c r="C13" s="136" t="s">
        <v>16</v>
      </c>
      <c r="D13" s="122"/>
      <c r="E13" s="14">
        <f>'Libro Mayor a un Folio'!G54</f>
        <v>1973.9999999999998</v>
      </c>
      <c r="F13" s="14"/>
      <c r="G13" s="210"/>
    </row>
    <row r="14" spans="1:7" x14ac:dyDescent="0.25">
      <c r="A14" s="209"/>
      <c r="B14" s="128">
        <v>10</v>
      </c>
      <c r="C14" s="136" t="s">
        <v>81</v>
      </c>
      <c r="D14" s="122"/>
      <c r="E14" s="14">
        <f>'Libro Mayor a un Folio'!G57</f>
        <v>125000</v>
      </c>
      <c r="F14" s="14"/>
      <c r="G14" s="210"/>
    </row>
    <row r="15" spans="1:7" x14ac:dyDescent="0.25">
      <c r="A15" s="209"/>
      <c r="B15" s="128">
        <v>11</v>
      </c>
      <c r="C15" s="136" t="s">
        <v>21</v>
      </c>
      <c r="D15" s="122"/>
      <c r="E15" s="14"/>
      <c r="F15" s="14">
        <f>'Libro Mayor a un Folio'!G62</f>
        <v>16518</v>
      </c>
      <c r="G15" s="210"/>
    </row>
    <row r="16" spans="1:7" x14ac:dyDescent="0.25">
      <c r="A16" s="209"/>
      <c r="B16" s="128">
        <v>12</v>
      </c>
      <c r="C16" s="136" t="s">
        <v>74</v>
      </c>
      <c r="D16" s="122"/>
      <c r="E16" s="14"/>
      <c r="F16" s="14">
        <f>'Libro Mayor a un Folio'!G65</f>
        <v>5000</v>
      </c>
      <c r="G16" s="210"/>
    </row>
    <row r="17" spans="1:10" x14ac:dyDescent="0.25">
      <c r="A17" s="209"/>
      <c r="B17" s="128">
        <v>13</v>
      </c>
      <c r="C17" s="136" t="s">
        <v>22</v>
      </c>
      <c r="D17" s="124"/>
      <c r="E17" s="14"/>
      <c r="F17" s="14">
        <f>'Libro Mayor a un Folio'!G69</f>
        <v>36000</v>
      </c>
      <c r="G17" s="210"/>
      <c r="H17" s="20"/>
      <c r="I17" s="20"/>
      <c r="J17" s="21"/>
    </row>
    <row r="18" spans="1:10" x14ac:dyDescent="0.25">
      <c r="A18" s="209"/>
      <c r="B18" s="128">
        <v>14</v>
      </c>
      <c r="C18" s="136" t="s">
        <v>222</v>
      </c>
      <c r="D18" s="124"/>
      <c r="E18" s="14"/>
      <c r="F18" s="14">
        <f>'Libro Mayor a un Folio'!G72</f>
        <v>74.400000000000006</v>
      </c>
      <c r="G18" s="210"/>
      <c r="H18" s="20"/>
      <c r="I18" s="20"/>
      <c r="J18" s="20"/>
    </row>
    <row r="19" spans="1:10" x14ac:dyDescent="0.25">
      <c r="A19" s="209"/>
      <c r="B19" s="128">
        <v>15</v>
      </c>
      <c r="C19" s="136" t="s">
        <v>223</v>
      </c>
      <c r="D19" s="124"/>
      <c r="E19" s="14"/>
      <c r="F19" s="14">
        <f>'Libro Mayor a un Folio'!G75</f>
        <v>144</v>
      </c>
      <c r="G19" s="210"/>
      <c r="H19" s="20"/>
      <c r="I19" s="20"/>
      <c r="J19" s="20"/>
    </row>
    <row r="20" spans="1:10" x14ac:dyDescent="0.25">
      <c r="A20" s="209"/>
      <c r="B20" s="128">
        <v>16</v>
      </c>
      <c r="C20" s="134" t="s">
        <v>26</v>
      </c>
      <c r="D20" s="122"/>
      <c r="E20" s="14"/>
      <c r="F20" s="14">
        <f>'Libro Mayor a un Folio'!G78</f>
        <v>444337.72</v>
      </c>
      <c r="G20" s="210"/>
      <c r="H20" s="20"/>
      <c r="I20" s="20"/>
      <c r="J20" s="20"/>
    </row>
    <row r="21" spans="1:10" x14ac:dyDescent="0.25">
      <c r="A21" s="209"/>
      <c r="B21" s="128">
        <v>17</v>
      </c>
      <c r="C21" s="134" t="s">
        <v>105</v>
      </c>
      <c r="D21" s="124"/>
      <c r="E21" s="14">
        <f>'Libro Mayor a un Folio'!G81</f>
        <v>2300</v>
      </c>
      <c r="F21" s="14"/>
      <c r="G21" s="210"/>
      <c r="H21" s="20"/>
      <c r="I21" s="20"/>
      <c r="J21" s="20"/>
    </row>
    <row r="22" spans="1:10" x14ac:dyDescent="0.25">
      <c r="A22" s="209"/>
      <c r="B22" s="128">
        <v>18</v>
      </c>
      <c r="C22" s="134" t="s">
        <v>106</v>
      </c>
      <c r="D22" s="124"/>
      <c r="F22" s="14">
        <f>'Libro Mayor a un Folio'!G87</f>
        <v>27975</v>
      </c>
      <c r="G22" s="210"/>
      <c r="H22" s="20"/>
      <c r="I22" s="20"/>
      <c r="J22" s="20"/>
    </row>
    <row r="23" spans="1:10" x14ac:dyDescent="0.25">
      <c r="A23" s="209"/>
      <c r="B23" s="128">
        <v>19</v>
      </c>
      <c r="C23" s="134" t="s">
        <v>108</v>
      </c>
      <c r="D23" s="122"/>
      <c r="E23" s="14">
        <f>'Libro Mayor a un Folio'!G92</f>
        <v>1290.7999999999997</v>
      </c>
      <c r="F23" s="14"/>
      <c r="G23" s="210"/>
      <c r="H23" s="20"/>
      <c r="I23" s="20"/>
      <c r="J23" s="20"/>
    </row>
    <row r="24" spans="1:10" x14ac:dyDescent="0.25">
      <c r="A24" s="209"/>
      <c r="B24" s="128">
        <v>20</v>
      </c>
      <c r="C24" s="134" t="s">
        <v>224</v>
      </c>
      <c r="D24" s="122"/>
      <c r="E24" s="14">
        <f>'Libro Mayor a un Folio'!G96</f>
        <v>1855</v>
      </c>
      <c r="F24" s="14"/>
      <c r="G24" s="210"/>
      <c r="H24" s="20"/>
      <c r="I24" s="20"/>
      <c r="J24" s="20"/>
    </row>
    <row r="25" spans="1:10" x14ac:dyDescent="0.25">
      <c r="A25" s="209"/>
      <c r="B25" s="128">
        <v>21</v>
      </c>
      <c r="C25" s="134" t="s">
        <v>111</v>
      </c>
      <c r="D25" s="124"/>
      <c r="F25" s="14">
        <f>'Libro Mayor a un Folio'!G100</f>
        <v>1855</v>
      </c>
      <c r="G25" s="210"/>
      <c r="H25" s="20"/>
      <c r="I25" s="20"/>
      <c r="J25" s="20"/>
    </row>
    <row r="26" spans="1:10" x14ac:dyDescent="0.25">
      <c r="A26" s="209"/>
      <c r="B26" s="128">
        <v>22</v>
      </c>
      <c r="C26" s="134" t="s">
        <v>90</v>
      </c>
      <c r="D26" s="124"/>
      <c r="E26" s="14">
        <f>'Libro Mayor a un Folio'!G103</f>
        <v>124.99999999999999</v>
      </c>
      <c r="F26" s="14"/>
      <c r="G26" s="210"/>
      <c r="H26" s="20"/>
      <c r="I26" s="23"/>
      <c r="J26" s="20"/>
    </row>
    <row r="27" spans="1:10" x14ac:dyDescent="0.25">
      <c r="A27" s="209"/>
      <c r="B27" s="128">
        <v>23</v>
      </c>
      <c r="C27" s="134" t="s">
        <v>199</v>
      </c>
      <c r="D27" s="122"/>
      <c r="E27" s="14">
        <f>'Libro Mayor a un Folio'!G106</f>
        <v>409.99999999999994</v>
      </c>
      <c r="F27" s="14"/>
      <c r="G27" s="210"/>
      <c r="H27" s="20"/>
      <c r="I27" s="23"/>
      <c r="J27" s="20"/>
    </row>
    <row r="28" spans="1:10" x14ac:dyDescent="0.25">
      <c r="A28" s="209"/>
      <c r="B28" s="128">
        <v>24</v>
      </c>
      <c r="C28" s="134" t="s">
        <v>112</v>
      </c>
      <c r="D28" s="122"/>
      <c r="E28" s="14">
        <f>'Libro Mayor a un Folio'!G109</f>
        <v>6517.9999999999991</v>
      </c>
      <c r="F28" s="14"/>
      <c r="G28" s="210"/>
      <c r="H28" s="20"/>
      <c r="I28" s="20"/>
      <c r="J28" s="20"/>
    </row>
    <row r="29" spans="1:10" x14ac:dyDescent="0.25">
      <c r="A29" s="209"/>
      <c r="B29" s="128">
        <v>25</v>
      </c>
      <c r="C29" s="134" t="s">
        <v>158</v>
      </c>
      <c r="D29" s="122"/>
      <c r="E29" s="14">
        <f>'Libro Mayor a un Folio'!G112</f>
        <v>12400</v>
      </c>
      <c r="F29" s="14"/>
      <c r="G29" s="210"/>
      <c r="H29" s="20"/>
      <c r="I29" s="20"/>
      <c r="J29" s="20"/>
    </row>
    <row r="30" spans="1:10" x14ac:dyDescent="0.25">
      <c r="A30" s="209"/>
      <c r="B30" s="128">
        <v>26</v>
      </c>
      <c r="C30" s="134" t="s">
        <v>118</v>
      </c>
      <c r="D30" s="122"/>
      <c r="E30" s="14">
        <f>'Libro Mayor a un Folio'!G115</f>
        <v>9300</v>
      </c>
      <c r="F30" s="14"/>
      <c r="G30" s="210"/>
      <c r="H30" s="20"/>
      <c r="I30" s="20"/>
      <c r="J30" s="20"/>
    </row>
    <row r="31" spans="1:10" x14ac:dyDescent="0.25">
      <c r="A31" s="209"/>
      <c r="B31" s="128">
        <v>27</v>
      </c>
      <c r="C31" s="134" t="s">
        <v>228</v>
      </c>
      <c r="D31" s="119"/>
      <c r="E31" s="14">
        <f>'Libro Mayor a un Folio'!G118</f>
        <v>1250</v>
      </c>
      <c r="F31" s="14"/>
      <c r="G31" s="210"/>
      <c r="H31" s="20"/>
      <c r="I31" s="20"/>
      <c r="J31" s="20"/>
    </row>
    <row r="32" spans="1:10" x14ac:dyDescent="0.25">
      <c r="A32" s="209"/>
      <c r="B32" s="128">
        <v>28</v>
      </c>
      <c r="C32" s="134" t="s">
        <v>200</v>
      </c>
      <c r="D32" s="122"/>
      <c r="E32" s="14">
        <f>'Libro Mayor a un Folio'!G121</f>
        <v>1000</v>
      </c>
      <c r="F32" s="14"/>
      <c r="G32" s="210"/>
    </row>
    <row r="33" spans="1:7" x14ac:dyDescent="0.25">
      <c r="A33" s="209"/>
      <c r="B33" s="128">
        <v>29</v>
      </c>
      <c r="C33" s="134" t="s">
        <v>164</v>
      </c>
      <c r="D33" s="122"/>
      <c r="E33" s="14">
        <f>'Libro Mayor a un Folio'!G124</f>
        <v>1571.0800000000002</v>
      </c>
      <c r="F33" s="33"/>
      <c r="G33" s="210"/>
    </row>
    <row r="34" spans="1:7" x14ac:dyDescent="0.25">
      <c r="A34" s="209"/>
      <c r="B34" s="128">
        <v>30</v>
      </c>
      <c r="C34" s="134" t="s">
        <v>120</v>
      </c>
      <c r="D34" s="122"/>
      <c r="E34" s="14">
        <f>'Libro Mayor a un Folio'!G127</f>
        <v>1178.3100000000002</v>
      </c>
      <c r="F34" s="33"/>
      <c r="G34" s="210"/>
    </row>
    <row r="35" spans="1:7" x14ac:dyDescent="0.25">
      <c r="A35" s="209"/>
      <c r="B35" s="128">
        <v>31</v>
      </c>
      <c r="C35" s="134" t="s">
        <v>262</v>
      </c>
      <c r="D35" s="122"/>
      <c r="F35" s="33">
        <f>'Libro Mayor a un Folio'!G130</f>
        <v>3797.5</v>
      </c>
      <c r="G35" s="210"/>
    </row>
    <row r="36" spans="1:7" ht="15.75" thickBot="1" x14ac:dyDescent="0.3">
      <c r="A36" s="209"/>
      <c r="B36" s="128">
        <v>32</v>
      </c>
      <c r="C36" s="134" t="s">
        <v>160</v>
      </c>
      <c r="D36" s="122"/>
      <c r="E36" s="33">
        <f>'Libro Mayor a un Folio'!G133</f>
        <v>7000</v>
      </c>
      <c r="F36" s="33"/>
      <c r="G36" s="210"/>
    </row>
    <row r="37" spans="1:7" ht="15.75" thickBot="1" x14ac:dyDescent="0.3">
      <c r="A37" s="209"/>
      <c r="B37" s="128"/>
      <c r="C37" s="211" t="s">
        <v>31</v>
      </c>
      <c r="D37" s="122"/>
      <c r="E37" s="29">
        <f>SUM(E5:E36)</f>
        <v>535701.62</v>
      </c>
      <c r="F37" s="29">
        <f>SUM(F5:F36)</f>
        <v>535701.62</v>
      </c>
      <c r="G37" s="210"/>
    </row>
    <row r="38" spans="1:7" ht="15.75" thickTop="1" x14ac:dyDescent="0.25">
      <c r="A38" s="209"/>
      <c r="B38" s="128"/>
      <c r="C38" s="212" t="s">
        <v>346</v>
      </c>
      <c r="D38" s="122"/>
      <c r="E38" s="8"/>
      <c r="F38" s="8"/>
      <c r="G38" s="210"/>
    </row>
    <row r="39" spans="1:7" x14ac:dyDescent="0.25">
      <c r="A39" s="209"/>
      <c r="B39" s="128"/>
      <c r="C39" s="88"/>
      <c r="D39" s="122"/>
      <c r="E39" s="14"/>
      <c r="F39" s="14"/>
      <c r="G39" s="210"/>
    </row>
    <row r="40" spans="1:7" x14ac:dyDescent="0.25">
      <c r="A40" s="209"/>
      <c r="B40" s="128"/>
      <c r="C40" s="211"/>
      <c r="D40" s="122"/>
      <c r="E40" s="14"/>
      <c r="F40" s="14"/>
      <c r="G40" s="210"/>
    </row>
    <row r="41" spans="1:7" x14ac:dyDescent="0.25">
      <c r="A41" s="209"/>
      <c r="B41" s="128"/>
      <c r="C41" s="213" t="s">
        <v>232</v>
      </c>
      <c r="D41" s="119"/>
      <c r="E41" s="14"/>
      <c r="F41" s="14"/>
      <c r="G41" s="210"/>
    </row>
    <row r="42" spans="1:7" x14ac:dyDescent="0.25">
      <c r="A42" s="209"/>
      <c r="B42" s="128"/>
      <c r="C42" s="213" t="s">
        <v>233</v>
      </c>
      <c r="D42" s="122"/>
      <c r="E42" s="14"/>
      <c r="F42" s="14"/>
      <c r="G42" s="210"/>
    </row>
    <row r="43" spans="1:7" x14ac:dyDescent="0.25">
      <c r="A43" s="209"/>
      <c r="B43" s="128"/>
      <c r="C43" s="213" t="s">
        <v>234</v>
      </c>
      <c r="D43" s="122"/>
      <c r="E43" s="14"/>
      <c r="F43" s="14"/>
      <c r="G43" s="210"/>
    </row>
    <row r="44" spans="1:7" x14ac:dyDescent="0.25">
      <c r="A44" s="209"/>
      <c r="B44" s="128"/>
      <c r="C44" s="211"/>
      <c r="D44" s="119"/>
      <c r="E44" s="14"/>
      <c r="F44" s="14"/>
      <c r="G44" s="210"/>
    </row>
    <row r="45" spans="1:7" x14ac:dyDescent="0.25">
      <c r="A45" s="209"/>
      <c r="B45" s="128"/>
      <c r="C45" s="88"/>
      <c r="D45" s="122"/>
      <c r="E45" s="14"/>
      <c r="F45" s="14"/>
      <c r="G45" s="210"/>
    </row>
    <row r="46" spans="1:7" s="142" customFormat="1" x14ac:dyDescent="0.25">
      <c r="A46" s="146"/>
      <c r="B46" s="214"/>
      <c r="C46" s="215"/>
      <c r="D46" s="216"/>
      <c r="E46" s="25"/>
      <c r="F46" s="25"/>
      <c r="G46" s="25"/>
    </row>
    <row r="47" spans="1:7" s="142" customFormat="1" x14ac:dyDescent="0.25">
      <c r="A47" s="146"/>
      <c r="B47" s="214"/>
      <c r="C47" s="25"/>
      <c r="D47" s="216"/>
      <c r="E47" s="25"/>
      <c r="F47" s="25"/>
      <c r="G47" s="25"/>
    </row>
    <row r="48" spans="1:7" s="142" customFormat="1" x14ac:dyDescent="0.25">
      <c r="A48" s="146"/>
      <c r="B48" s="214"/>
      <c r="C48" s="217"/>
      <c r="D48" s="218"/>
      <c r="E48" s="25"/>
      <c r="F48" s="25"/>
      <c r="G48" s="25"/>
    </row>
    <row r="49" spans="1:7" s="142" customFormat="1" x14ac:dyDescent="0.25">
      <c r="A49" s="146"/>
      <c r="B49" s="214"/>
      <c r="C49" s="215"/>
      <c r="D49" s="216"/>
      <c r="E49" s="25"/>
      <c r="F49" s="25"/>
      <c r="G49" s="25"/>
    </row>
    <row r="50" spans="1:7" s="142" customFormat="1" x14ac:dyDescent="0.25">
      <c r="A50" s="146"/>
      <c r="B50" s="214"/>
      <c r="C50" s="25"/>
      <c r="D50" s="216"/>
      <c r="E50" s="25"/>
      <c r="F50" s="25"/>
      <c r="G50" s="25"/>
    </row>
    <row r="51" spans="1:7" s="142" customFormat="1" x14ac:dyDescent="0.25">
      <c r="A51" s="146"/>
      <c r="B51" s="214"/>
      <c r="C51" s="217"/>
      <c r="D51" s="218"/>
      <c r="E51" s="25"/>
      <c r="F51" s="25"/>
      <c r="G51" s="25"/>
    </row>
    <row r="52" spans="1:7" s="142" customFormat="1" x14ac:dyDescent="0.25">
      <c r="A52" s="146"/>
      <c r="B52" s="214"/>
      <c r="C52" s="215"/>
      <c r="D52" s="216"/>
      <c r="E52" s="25"/>
      <c r="F52" s="25"/>
      <c r="G52" s="25"/>
    </row>
    <row r="53" spans="1:7" s="142" customFormat="1" x14ac:dyDescent="0.25">
      <c r="A53" s="146"/>
      <c r="B53" s="214"/>
      <c r="C53" s="25"/>
      <c r="D53" s="216"/>
      <c r="E53" s="25"/>
      <c r="F53" s="25"/>
      <c r="G53" s="25"/>
    </row>
    <row r="54" spans="1:7" s="142" customFormat="1" x14ac:dyDescent="0.25">
      <c r="A54" s="146"/>
      <c r="B54" s="214"/>
      <c r="C54" s="217"/>
      <c r="D54" s="218"/>
      <c r="E54" s="25"/>
      <c r="F54" s="25"/>
      <c r="G54" s="25"/>
    </row>
    <row r="55" spans="1:7" s="142" customFormat="1" x14ac:dyDescent="0.25">
      <c r="A55" s="146"/>
      <c r="B55" s="214"/>
      <c r="C55" s="215"/>
      <c r="D55" s="216"/>
      <c r="E55" s="25"/>
      <c r="F55" s="25"/>
      <c r="G55" s="25"/>
    </row>
    <row r="56" spans="1:7" s="142" customFormat="1" x14ac:dyDescent="0.25">
      <c r="A56" s="146"/>
      <c r="B56" s="214"/>
      <c r="C56" s="25"/>
      <c r="D56" s="216"/>
      <c r="E56" s="25"/>
      <c r="F56" s="25"/>
      <c r="G56" s="25"/>
    </row>
    <row r="57" spans="1:7" s="142" customFormat="1" x14ac:dyDescent="0.25">
      <c r="A57" s="146"/>
      <c r="B57" s="214"/>
      <c r="C57" s="217"/>
      <c r="D57" s="218"/>
      <c r="E57" s="25"/>
      <c r="F57" s="25"/>
      <c r="G57" s="25"/>
    </row>
    <row r="58" spans="1:7" s="142" customFormat="1" x14ac:dyDescent="0.25">
      <c r="A58" s="146"/>
      <c r="B58" s="214"/>
      <c r="C58" s="215"/>
      <c r="D58" s="216"/>
      <c r="E58" s="25"/>
      <c r="F58" s="25"/>
      <c r="G58" s="25"/>
    </row>
    <row r="59" spans="1:7" s="142" customFormat="1" x14ac:dyDescent="0.25">
      <c r="A59" s="146"/>
      <c r="B59" s="214"/>
      <c r="C59" s="25"/>
      <c r="D59" s="216"/>
      <c r="E59" s="25"/>
      <c r="F59" s="25"/>
      <c r="G59" s="25"/>
    </row>
    <row r="60" spans="1:7" s="142" customFormat="1" x14ac:dyDescent="0.25">
      <c r="A60" s="146"/>
      <c r="B60" s="214"/>
      <c r="C60" s="217"/>
      <c r="D60" s="218"/>
      <c r="E60" s="25"/>
      <c r="F60" s="25"/>
      <c r="G60" s="25"/>
    </row>
    <row r="61" spans="1:7" s="142" customFormat="1" x14ac:dyDescent="0.25">
      <c r="A61" s="146"/>
      <c r="B61" s="214"/>
      <c r="C61" s="215"/>
      <c r="D61" s="216"/>
      <c r="E61" s="25"/>
      <c r="F61" s="25"/>
      <c r="G61" s="25"/>
    </row>
    <row r="62" spans="1:7" s="142" customFormat="1" x14ac:dyDescent="0.25">
      <c r="A62" s="146"/>
      <c r="B62" s="214"/>
      <c r="C62" s="25"/>
      <c r="D62" s="216"/>
      <c r="E62" s="25"/>
      <c r="F62" s="25"/>
      <c r="G62" s="25"/>
    </row>
    <row r="63" spans="1:7" s="142" customFormat="1" x14ac:dyDescent="0.25">
      <c r="A63" s="146"/>
      <c r="B63" s="214"/>
      <c r="C63" s="217"/>
      <c r="D63" s="218"/>
      <c r="E63" s="25"/>
      <c r="F63" s="25"/>
      <c r="G63" s="25"/>
    </row>
    <row r="64" spans="1:7" s="142" customFormat="1" x14ac:dyDescent="0.25">
      <c r="A64" s="146"/>
      <c r="B64" s="214"/>
      <c r="C64" s="215"/>
      <c r="D64" s="216"/>
      <c r="E64" s="25"/>
      <c r="F64" s="25"/>
      <c r="G64" s="25"/>
    </row>
    <row r="65" spans="1:7" s="142" customFormat="1" x14ac:dyDescent="0.25">
      <c r="A65" s="146"/>
      <c r="B65" s="214"/>
      <c r="C65" s="25"/>
      <c r="D65" s="216"/>
      <c r="E65" s="25"/>
      <c r="F65" s="25"/>
      <c r="G65" s="25"/>
    </row>
    <row r="66" spans="1:7" s="142" customFormat="1" x14ac:dyDescent="0.25">
      <c r="A66" s="146"/>
      <c r="B66" s="214"/>
      <c r="C66" s="217"/>
      <c r="D66" s="218"/>
      <c r="E66" s="25"/>
      <c r="F66" s="25"/>
      <c r="G66" s="25"/>
    </row>
    <row r="67" spans="1:7" s="142" customFormat="1" x14ac:dyDescent="0.25">
      <c r="A67" s="146"/>
      <c r="B67" s="214"/>
      <c r="C67" s="215"/>
      <c r="D67" s="216"/>
      <c r="E67" s="25"/>
      <c r="F67" s="25"/>
      <c r="G67" s="25"/>
    </row>
    <row r="68" spans="1:7" s="142" customFormat="1" x14ac:dyDescent="0.25">
      <c r="A68" s="146"/>
      <c r="B68" s="214"/>
      <c r="C68" s="25"/>
      <c r="D68" s="216"/>
      <c r="E68" s="25"/>
      <c r="F68" s="25"/>
      <c r="G68" s="25"/>
    </row>
    <row r="69" spans="1:7" s="142" customFormat="1" x14ac:dyDescent="0.25">
      <c r="A69" s="146"/>
      <c r="B69" s="146"/>
      <c r="D69" s="219"/>
    </row>
    <row r="70" spans="1:7" s="142" customFormat="1" x14ac:dyDescent="0.25">
      <c r="A70" s="146"/>
      <c r="B70" s="146"/>
      <c r="D70" s="219"/>
    </row>
  </sheetData>
  <sheetProtection password="CB11" sheet="1" objects="1" scenarios="1"/>
  <mergeCells count="3">
    <mergeCell ref="A1:F1"/>
    <mergeCell ref="A2:F2"/>
    <mergeCell ref="A3:F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38"/>
  <sheetViews>
    <sheetView topLeftCell="A10" workbookViewId="0">
      <selection activeCell="H15" sqref="H15"/>
    </sheetView>
  </sheetViews>
  <sheetFormatPr baseColWidth="10" defaultRowHeight="15" x14ac:dyDescent="0.25"/>
  <cols>
    <col min="7" max="7" width="15" customWidth="1"/>
  </cols>
  <sheetData>
    <row r="1" spans="1:12" x14ac:dyDescent="0.25">
      <c r="A1" s="275"/>
      <c r="D1" s="275"/>
    </row>
    <row r="2" spans="1:12" ht="15.75" thickBot="1" x14ac:dyDescent="0.3">
      <c r="A2" s="366" t="s">
        <v>270</v>
      </c>
      <c r="B2" s="366"/>
      <c r="C2" s="366"/>
      <c r="D2" s="367" t="s">
        <v>86</v>
      </c>
      <c r="E2" s="367"/>
      <c r="F2" s="367"/>
      <c r="G2" s="277"/>
      <c r="H2" s="278"/>
      <c r="I2" s="279" t="s">
        <v>271</v>
      </c>
      <c r="J2" s="280" t="s">
        <v>295</v>
      </c>
      <c r="K2" s="281"/>
      <c r="L2" s="281"/>
    </row>
    <row r="3" spans="1:12" x14ac:dyDescent="0.25">
      <c r="A3" s="275"/>
      <c r="D3" s="275"/>
    </row>
    <row r="4" spans="1:12" ht="20.25" x14ac:dyDescent="0.3">
      <c r="A4" s="368" t="s">
        <v>272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</row>
    <row r="5" spans="1:12" x14ac:dyDescent="0.25">
      <c r="A5" s="275"/>
      <c r="D5" s="275"/>
    </row>
    <row r="6" spans="1:12" ht="15.75" thickBot="1" x14ac:dyDescent="0.3">
      <c r="A6" s="282" t="s">
        <v>273</v>
      </c>
      <c r="B6" s="367" t="s">
        <v>294</v>
      </c>
      <c r="C6" s="367"/>
      <c r="D6" s="275" t="s">
        <v>274</v>
      </c>
      <c r="E6" s="280">
        <v>2010</v>
      </c>
      <c r="G6" s="277" t="s">
        <v>275</v>
      </c>
      <c r="H6" s="369"/>
      <c r="I6" s="369"/>
    </row>
    <row r="7" spans="1:12" x14ac:dyDescent="0.25">
      <c r="A7" s="275"/>
      <c r="D7" s="275"/>
      <c r="H7" s="370" t="s">
        <v>276</v>
      </c>
      <c r="I7" s="370"/>
    </row>
    <row r="8" spans="1:12" ht="15.75" thickBot="1" x14ac:dyDescent="0.3">
      <c r="A8" s="275"/>
      <c r="D8" s="275"/>
      <c r="H8" s="281"/>
      <c r="I8" s="281"/>
    </row>
    <row r="9" spans="1:12" x14ac:dyDescent="0.25">
      <c r="A9" s="371" t="s">
        <v>277</v>
      </c>
      <c r="B9" s="371" t="s">
        <v>278</v>
      </c>
      <c r="C9" s="371"/>
      <c r="D9" s="371"/>
      <c r="E9" s="371" t="s">
        <v>279</v>
      </c>
      <c r="F9" s="371"/>
      <c r="G9" s="371"/>
      <c r="H9" s="371" t="s">
        <v>280</v>
      </c>
      <c r="I9" s="371"/>
      <c r="J9" s="371"/>
      <c r="K9" s="372" t="s">
        <v>281</v>
      </c>
      <c r="L9" s="363" t="s">
        <v>282</v>
      </c>
    </row>
    <row r="10" spans="1:12" ht="25.5" x14ac:dyDescent="0.25">
      <c r="A10" s="365"/>
      <c r="B10" s="284" t="s">
        <v>283</v>
      </c>
      <c r="C10" s="284" t="s">
        <v>284</v>
      </c>
      <c r="D10" s="284" t="s">
        <v>285</v>
      </c>
      <c r="E10" s="285" t="s">
        <v>286</v>
      </c>
      <c r="F10" s="365" t="s">
        <v>287</v>
      </c>
      <c r="G10" s="365"/>
      <c r="H10" s="284" t="s">
        <v>288</v>
      </c>
      <c r="I10" s="284" t="s">
        <v>289</v>
      </c>
      <c r="J10" s="286" t="s">
        <v>290</v>
      </c>
      <c r="K10" s="373"/>
      <c r="L10" s="364"/>
    </row>
    <row r="11" spans="1:12" x14ac:dyDescent="0.25">
      <c r="A11" s="287" t="s">
        <v>291</v>
      </c>
      <c r="B11" s="284" t="s">
        <v>292</v>
      </c>
      <c r="C11" s="288"/>
      <c r="D11" s="289">
        <v>3218</v>
      </c>
      <c r="E11" s="298" t="s">
        <v>296</v>
      </c>
      <c r="F11" s="360" t="s">
        <v>66</v>
      </c>
      <c r="G11" s="360"/>
      <c r="H11" s="290">
        <v>20356.5</v>
      </c>
      <c r="I11" s="291"/>
      <c r="J11" s="291"/>
      <c r="K11" s="292">
        <f>H11*12%</f>
        <v>2442.7799999999997</v>
      </c>
      <c r="L11" s="293">
        <f>H11+K11</f>
        <v>22799.279999999999</v>
      </c>
    </row>
    <row r="12" spans="1:12" x14ac:dyDescent="0.25">
      <c r="A12" s="287" t="s">
        <v>291</v>
      </c>
      <c r="B12" s="284" t="s">
        <v>292</v>
      </c>
      <c r="C12" s="288"/>
      <c r="D12" s="289">
        <v>4211</v>
      </c>
      <c r="E12" s="298" t="s">
        <v>297</v>
      </c>
      <c r="F12" s="360" t="s">
        <v>65</v>
      </c>
      <c r="G12" s="360"/>
      <c r="H12" s="293">
        <v>13571</v>
      </c>
      <c r="I12" s="291"/>
      <c r="J12" s="291"/>
      <c r="K12" s="292">
        <f>H12*12%</f>
        <v>1628.52</v>
      </c>
      <c r="L12" s="292">
        <f>H12+K12</f>
        <v>15199.52</v>
      </c>
    </row>
    <row r="13" spans="1:12" x14ac:dyDescent="0.25">
      <c r="A13" s="287" t="s">
        <v>291</v>
      </c>
      <c r="B13" s="284" t="s">
        <v>292</v>
      </c>
      <c r="C13" s="288"/>
      <c r="D13" s="289">
        <v>5892</v>
      </c>
      <c r="E13" s="298" t="s">
        <v>298</v>
      </c>
      <c r="F13" s="360" t="s">
        <v>75</v>
      </c>
      <c r="G13" s="360"/>
      <c r="H13" s="294">
        <v>11902</v>
      </c>
      <c r="I13" s="291"/>
      <c r="J13" s="291"/>
      <c r="K13" s="292">
        <f t="shared" ref="K13:K16" si="0">H13*12%</f>
        <v>1428.24</v>
      </c>
      <c r="L13" s="292">
        <f t="shared" ref="L13:L16" si="1">H13+K13</f>
        <v>13330.24</v>
      </c>
    </row>
    <row r="14" spans="1:12" x14ac:dyDescent="0.25">
      <c r="A14" s="287" t="s">
        <v>291</v>
      </c>
      <c r="B14" s="284" t="s">
        <v>292</v>
      </c>
      <c r="C14" s="288"/>
      <c r="D14" s="289">
        <v>9031</v>
      </c>
      <c r="E14" s="298" t="s">
        <v>299</v>
      </c>
      <c r="F14" s="360" t="s">
        <v>300</v>
      </c>
      <c r="G14" s="360"/>
      <c r="H14" s="294">
        <v>119400</v>
      </c>
      <c r="I14" s="291"/>
      <c r="J14" s="291"/>
      <c r="K14" s="292">
        <f t="shared" si="0"/>
        <v>14328</v>
      </c>
      <c r="L14" s="292">
        <f t="shared" si="1"/>
        <v>133728</v>
      </c>
    </row>
    <row r="15" spans="1:12" x14ac:dyDescent="0.25">
      <c r="A15" s="287" t="s">
        <v>291</v>
      </c>
      <c r="B15" s="284" t="s">
        <v>292</v>
      </c>
      <c r="C15" s="288"/>
      <c r="D15" s="289">
        <v>3279</v>
      </c>
      <c r="E15" s="295" t="s">
        <v>301</v>
      </c>
      <c r="F15" s="360" t="s">
        <v>302</v>
      </c>
      <c r="G15" s="360"/>
      <c r="H15" s="294">
        <v>5695</v>
      </c>
      <c r="I15" s="291"/>
      <c r="J15" s="291"/>
      <c r="K15" s="292">
        <f t="shared" si="0"/>
        <v>683.4</v>
      </c>
      <c r="L15" s="292">
        <f t="shared" si="1"/>
        <v>6378.4</v>
      </c>
    </row>
    <row r="16" spans="1:12" x14ac:dyDescent="0.25">
      <c r="A16" s="287" t="s">
        <v>291</v>
      </c>
      <c r="B16" s="298" t="s">
        <v>292</v>
      </c>
      <c r="C16" s="288"/>
      <c r="D16" s="287" t="s">
        <v>303</v>
      </c>
      <c r="E16" s="298" t="s">
        <v>304</v>
      </c>
      <c r="F16" s="360" t="s">
        <v>305</v>
      </c>
      <c r="G16" s="360"/>
      <c r="H16" s="290">
        <v>189</v>
      </c>
      <c r="I16" s="290"/>
      <c r="J16" s="291"/>
      <c r="K16" s="292">
        <f t="shared" si="0"/>
        <v>22.68</v>
      </c>
      <c r="L16" s="292">
        <f t="shared" si="1"/>
        <v>211.68</v>
      </c>
    </row>
    <row r="17" spans="1:12" x14ac:dyDescent="0.25">
      <c r="A17" s="287" t="s">
        <v>291</v>
      </c>
      <c r="B17" s="284"/>
      <c r="C17" s="288" t="s">
        <v>306</v>
      </c>
      <c r="D17" s="287" t="s">
        <v>307</v>
      </c>
      <c r="E17" s="298" t="s">
        <v>308</v>
      </c>
      <c r="F17" s="360" t="s">
        <v>348</v>
      </c>
      <c r="G17" s="360"/>
      <c r="I17" s="293">
        <f>1344/1.12</f>
        <v>1199.9999999999998</v>
      </c>
      <c r="J17" s="291"/>
      <c r="K17" s="292">
        <f>I17*12%</f>
        <v>143.99999999999997</v>
      </c>
      <c r="L17" s="292">
        <f>I17+K17</f>
        <v>1343.9999999999998</v>
      </c>
    </row>
    <row r="18" spans="1:12" x14ac:dyDescent="0.25">
      <c r="A18" s="287" t="s">
        <v>309</v>
      </c>
      <c r="B18" s="284" t="s">
        <v>292</v>
      </c>
      <c r="C18" s="288"/>
      <c r="D18" s="289">
        <v>918</v>
      </c>
      <c r="E18" s="298" t="s">
        <v>310</v>
      </c>
      <c r="F18" s="360" t="s">
        <v>311</v>
      </c>
      <c r="G18" s="360"/>
      <c r="H18" s="294"/>
      <c r="I18" s="296">
        <f>2576/1.12</f>
        <v>2300</v>
      </c>
      <c r="J18" s="291"/>
      <c r="K18" s="292">
        <f>I18*12%</f>
        <v>276</v>
      </c>
      <c r="L18" s="292">
        <f>I18+K18</f>
        <v>2576</v>
      </c>
    </row>
    <row r="19" spans="1:12" x14ac:dyDescent="0.25">
      <c r="A19" s="289">
        <v>14</v>
      </c>
      <c r="B19" s="284" t="s">
        <v>292</v>
      </c>
      <c r="C19" s="288"/>
      <c r="D19" s="289">
        <v>497</v>
      </c>
      <c r="E19" s="298" t="s">
        <v>312</v>
      </c>
      <c r="F19" s="360" t="s">
        <v>313</v>
      </c>
      <c r="G19" s="360"/>
      <c r="H19" s="294">
        <f>140/1.12</f>
        <v>124.99999999999999</v>
      </c>
      <c r="I19" s="291"/>
      <c r="J19" s="291"/>
      <c r="K19" s="292">
        <f>H19*12%</f>
        <v>14.999999999999998</v>
      </c>
      <c r="L19" s="292">
        <f>H19+K19</f>
        <v>139.99999999999997</v>
      </c>
    </row>
    <row r="20" spans="1:12" x14ac:dyDescent="0.25">
      <c r="A20" s="289">
        <v>26</v>
      </c>
      <c r="B20" s="284" t="s">
        <v>292</v>
      </c>
      <c r="C20" s="288"/>
      <c r="D20" s="287" t="s">
        <v>314</v>
      </c>
      <c r="E20" s="298" t="s">
        <v>296</v>
      </c>
      <c r="F20" s="360" t="s">
        <v>66</v>
      </c>
      <c r="G20" s="360"/>
      <c r="H20" s="294">
        <f>7300.16/1.12</f>
        <v>6517.9999999999991</v>
      </c>
      <c r="I20" s="297"/>
      <c r="J20" s="297"/>
      <c r="K20" s="292">
        <f>H20*12%</f>
        <v>782.15999999999985</v>
      </c>
      <c r="L20" s="292">
        <f>H20+K20</f>
        <v>7300.1599999999989</v>
      </c>
    </row>
    <row r="21" spans="1:12" x14ac:dyDescent="0.25">
      <c r="A21" s="289"/>
      <c r="B21" s="284"/>
      <c r="C21" s="288"/>
      <c r="D21" s="289"/>
      <c r="E21" s="295"/>
      <c r="F21" s="360"/>
      <c r="G21" s="360"/>
      <c r="H21" s="292"/>
      <c r="I21" s="291"/>
      <c r="J21" s="291"/>
      <c r="K21" s="292"/>
      <c r="L21" s="292"/>
    </row>
    <row r="22" spans="1:12" x14ac:dyDescent="0.25">
      <c r="A22" s="289"/>
      <c r="B22" s="288"/>
      <c r="C22" s="288"/>
      <c r="D22" s="289"/>
      <c r="E22" s="288"/>
      <c r="F22" s="360"/>
      <c r="G22" s="360"/>
      <c r="H22" s="291"/>
      <c r="I22" s="291"/>
      <c r="J22" s="291"/>
      <c r="K22" s="291"/>
      <c r="L22" s="291"/>
    </row>
    <row r="23" spans="1:12" x14ac:dyDescent="0.25">
      <c r="A23" s="289"/>
      <c r="B23" s="289"/>
      <c r="C23" s="288"/>
      <c r="D23" s="289"/>
      <c r="E23" s="288"/>
      <c r="F23" s="360"/>
      <c r="G23" s="360"/>
      <c r="H23" s="291"/>
      <c r="I23" s="291"/>
      <c r="J23" s="291"/>
      <c r="K23" s="291"/>
      <c r="L23" s="291"/>
    </row>
    <row r="24" spans="1:12" x14ac:dyDescent="0.25">
      <c r="A24" s="289"/>
      <c r="B24" s="289"/>
      <c r="C24" s="288"/>
      <c r="D24" s="289"/>
      <c r="E24" s="288"/>
      <c r="F24" s="360"/>
      <c r="G24" s="360"/>
      <c r="H24" s="291"/>
      <c r="I24" s="291"/>
      <c r="J24" s="291"/>
      <c r="K24" s="291"/>
      <c r="L24" s="291"/>
    </row>
    <row r="25" spans="1:12" x14ac:dyDescent="0.25">
      <c r="A25" s="289"/>
      <c r="B25" s="289"/>
      <c r="C25" s="288"/>
      <c r="D25" s="289"/>
      <c r="E25" s="288"/>
      <c r="F25" s="360"/>
      <c r="G25" s="360"/>
      <c r="H25" s="291"/>
      <c r="I25" s="291"/>
      <c r="J25" s="291"/>
      <c r="K25" s="291"/>
      <c r="L25" s="291"/>
    </row>
    <row r="26" spans="1:12" x14ac:dyDescent="0.25">
      <c r="A26" s="289"/>
      <c r="B26" s="288"/>
      <c r="C26" s="288"/>
      <c r="D26" s="289"/>
      <c r="E26" s="288"/>
      <c r="F26" s="362"/>
      <c r="G26" s="362"/>
      <c r="H26" s="291"/>
      <c r="I26" s="291"/>
      <c r="J26" s="291"/>
      <c r="K26" s="291"/>
      <c r="L26" s="291"/>
    </row>
    <row r="27" spans="1:12" x14ac:dyDescent="0.25">
      <c r="A27" s="289"/>
      <c r="B27" s="288"/>
      <c r="C27" s="288"/>
      <c r="D27" s="289"/>
      <c r="E27" s="288"/>
      <c r="F27" s="362"/>
      <c r="G27" s="362"/>
      <c r="H27" s="291"/>
      <c r="I27" s="291"/>
      <c r="J27" s="291"/>
      <c r="K27" s="291"/>
      <c r="L27" s="291"/>
    </row>
    <row r="28" spans="1:12" x14ac:dyDescent="0.25">
      <c r="A28" s="289"/>
      <c r="B28" s="288"/>
      <c r="C28" s="288"/>
      <c r="D28" s="289"/>
      <c r="E28" s="288"/>
      <c r="F28" s="360"/>
      <c r="G28" s="360"/>
      <c r="H28" s="291"/>
      <c r="I28" s="291"/>
      <c r="J28" s="291"/>
      <c r="K28" s="291"/>
      <c r="L28" s="291"/>
    </row>
    <row r="29" spans="1:12" x14ac:dyDescent="0.25">
      <c r="A29" s="289"/>
      <c r="B29" s="288"/>
      <c r="C29" s="288"/>
      <c r="D29" s="289"/>
      <c r="E29" s="288"/>
      <c r="F29" s="360"/>
      <c r="G29" s="360"/>
      <c r="H29" s="291"/>
      <c r="I29" s="291"/>
      <c r="J29" s="291"/>
      <c r="K29" s="291"/>
      <c r="L29" s="291"/>
    </row>
    <row r="30" spans="1:12" ht="15.75" thickBot="1" x14ac:dyDescent="0.3">
      <c r="A30" s="289"/>
      <c r="B30" s="288"/>
      <c r="C30" s="288"/>
      <c r="D30" s="289"/>
      <c r="E30" s="288"/>
      <c r="F30" s="360"/>
      <c r="G30" s="360"/>
      <c r="H30" s="299"/>
      <c r="I30" s="300"/>
      <c r="J30" s="300"/>
      <c r="K30" s="300"/>
      <c r="L30" s="300"/>
    </row>
    <row r="31" spans="1:12" ht="15.75" thickBot="1" x14ac:dyDescent="0.3">
      <c r="A31" s="301"/>
      <c r="B31" s="302"/>
      <c r="C31" s="302"/>
      <c r="D31" s="301"/>
      <c r="E31" s="302"/>
      <c r="F31" s="361" t="s">
        <v>293</v>
      </c>
      <c r="G31" s="361"/>
      <c r="H31" s="303">
        <f>SUM(H11:H30)</f>
        <v>177756.5</v>
      </c>
      <c r="I31" s="303">
        <f>SUM(I11:I30)</f>
        <v>3500</v>
      </c>
      <c r="J31" s="303">
        <f t="shared" ref="J31" si="2">SUM(J11:J30)</f>
        <v>0</v>
      </c>
      <c r="K31" s="303">
        <f>SUM(K11:K30)</f>
        <v>21750.780000000002</v>
      </c>
      <c r="L31" s="303">
        <f>SUM(L11:L30)</f>
        <v>203007.28</v>
      </c>
    </row>
    <row r="38" spans="9:9" x14ac:dyDescent="0.25">
      <c r="I38" s="65"/>
    </row>
  </sheetData>
  <sheetProtection password="CB11" sheet="1" objects="1" scenarios="1"/>
  <mergeCells count="34">
    <mergeCell ref="L9:L10"/>
    <mergeCell ref="F10:G10"/>
    <mergeCell ref="A2:C2"/>
    <mergeCell ref="D2:F2"/>
    <mergeCell ref="A4:L4"/>
    <mergeCell ref="B6:C6"/>
    <mergeCell ref="H6:I6"/>
    <mergeCell ref="H7:I7"/>
    <mergeCell ref="A9:A10"/>
    <mergeCell ref="B9:D9"/>
    <mergeCell ref="E9:G9"/>
    <mergeCell ref="H9:J9"/>
    <mergeCell ref="K9:K10"/>
    <mergeCell ref="F11:G11"/>
    <mergeCell ref="F12:G12"/>
    <mergeCell ref="F13:G13"/>
    <mergeCell ref="F17:G17"/>
    <mergeCell ref="F18:G18"/>
    <mergeCell ref="F14:G14"/>
    <mergeCell ref="F15:G15"/>
    <mergeCell ref="F16:G16"/>
    <mergeCell ref="F19:G19"/>
    <mergeCell ref="F27:G27"/>
    <mergeCell ref="F28:G28"/>
    <mergeCell ref="F22:G22"/>
    <mergeCell ref="F23:G23"/>
    <mergeCell ref="F24:G24"/>
    <mergeCell ref="F25:G25"/>
    <mergeCell ref="F26:G26"/>
    <mergeCell ref="F29:G29"/>
    <mergeCell ref="F30:G30"/>
    <mergeCell ref="F31:G31"/>
    <mergeCell ref="F20:G20"/>
    <mergeCell ref="F21:G21"/>
  </mergeCells>
  <pageMargins left="0.7" right="0.7" top="0.75" bottom="0.75" header="0.3" footer="0.3"/>
  <pageSetup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Inventario</vt:lpstr>
      <vt:lpstr>Balance General de Apertura</vt:lpstr>
      <vt:lpstr>Hoja de calculos</vt:lpstr>
      <vt:lpstr>Libro Diario</vt:lpstr>
      <vt:lpstr>Libro Mayor a doble Folio</vt:lpstr>
      <vt:lpstr>Balance de Comprobación</vt:lpstr>
      <vt:lpstr>Libro Mayor a un Folio</vt:lpstr>
      <vt:lpstr>Balance de Saldos</vt:lpstr>
      <vt:lpstr>Libro de Compras</vt:lpstr>
      <vt:lpstr>Libro de Ventas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2013-01-28T03:52:07Z</dcterms:modified>
</cp:coreProperties>
</file>